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pagotog\Desktop\Documenti Lavoro\Programmazione e controllo\BILANCIO NEW\Problemi_____\Sistemazione AT\"/>
    </mc:Choice>
  </mc:AlternateContent>
  <xr:revisionPtr revIDLastSave="0" documentId="8_{28F5634C-7A87-4FDD-BF3F-CE7B1DEA06A4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Schema 118" sheetId="1" r:id="rId1"/>
  </sheets>
  <definedNames>
    <definedName name="_xlnm.Print_Area" localSheetId="0">'Schema 118'!$A$1:$M$172</definedName>
    <definedName name="Print_Area" localSheetId="0">'Schema 118'!$A$1:$M$172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1" i="1" l="1"/>
  <c r="M171" i="1" s="1"/>
  <c r="L170" i="1"/>
  <c r="M170" i="1" s="1"/>
  <c r="M169" i="1"/>
  <c r="L169" i="1"/>
  <c r="M168" i="1"/>
  <c r="L168" i="1"/>
  <c r="K172" i="1"/>
  <c r="J172" i="1"/>
  <c r="I163" i="1"/>
  <c r="L162" i="1"/>
  <c r="M162" i="1" s="1"/>
  <c r="K163" i="1"/>
  <c r="J163" i="1"/>
  <c r="H163" i="1"/>
  <c r="L157" i="1"/>
  <c r="M157" i="1" s="1"/>
  <c r="L156" i="1"/>
  <c r="M155" i="1"/>
  <c r="L155" i="1"/>
  <c r="M153" i="1"/>
  <c r="L153" i="1"/>
  <c r="L152" i="1"/>
  <c r="L151" i="1"/>
  <c r="M151" i="1" s="1"/>
  <c r="M149" i="1"/>
  <c r="L148" i="1"/>
  <c r="L147" i="1"/>
  <c r="M147" i="1"/>
  <c r="M146" i="1"/>
  <c r="K144" i="1"/>
  <c r="J144" i="1"/>
  <c r="J158" i="1" s="1"/>
  <c r="I144" i="1"/>
  <c r="I158" i="1" s="1"/>
  <c r="H144" i="1"/>
  <c r="H158" i="1"/>
  <c r="M135" i="1"/>
  <c r="L135" i="1"/>
  <c r="L134" i="1"/>
  <c r="M134" i="1" s="1"/>
  <c r="K136" i="1"/>
  <c r="L130" i="1"/>
  <c r="M130" i="1" s="1"/>
  <c r="L129" i="1"/>
  <c r="M129" i="1" s="1"/>
  <c r="M128" i="1"/>
  <c r="L128" i="1"/>
  <c r="L127" i="1"/>
  <c r="M127" i="1" s="1"/>
  <c r="L126" i="1"/>
  <c r="M126" i="1" s="1"/>
  <c r="L122" i="1"/>
  <c r="M122" i="1" s="1"/>
  <c r="L121" i="1"/>
  <c r="M121" i="1" s="1"/>
  <c r="M120" i="1"/>
  <c r="L120" i="1"/>
  <c r="L119" i="1"/>
  <c r="M119" i="1" s="1"/>
  <c r="L118" i="1"/>
  <c r="M118" i="1" s="1"/>
  <c r="L117" i="1"/>
  <c r="M117" i="1" s="1"/>
  <c r="L116" i="1"/>
  <c r="M116" i="1" s="1"/>
  <c r="L115" i="1"/>
  <c r="M115" i="1" s="1"/>
  <c r="M114" i="1"/>
  <c r="L114" i="1"/>
  <c r="M113" i="1"/>
  <c r="L113" i="1"/>
  <c r="L112" i="1"/>
  <c r="M112" i="1" s="1"/>
  <c r="K111" i="1"/>
  <c r="K109" i="1"/>
  <c r="M108" i="1"/>
  <c r="L108" i="1"/>
  <c r="L99" i="1"/>
  <c r="M99" i="1" s="1"/>
  <c r="L98" i="1"/>
  <c r="M98" i="1" s="1"/>
  <c r="L97" i="1"/>
  <c r="K100" i="1"/>
  <c r="J100" i="1"/>
  <c r="L90" i="1"/>
  <c r="K91" i="1"/>
  <c r="J91" i="1"/>
  <c r="L85" i="1"/>
  <c r="L84" i="1"/>
  <c r="L83" i="1"/>
  <c r="L82" i="1"/>
  <c r="K81" i="1"/>
  <c r="J81" i="1"/>
  <c r="L80" i="1"/>
  <c r="L79" i="1"/>
  <c r="K78" i="1"/>
  <c r="L78" i="1" s="1"/>
  <c r="J78" i="1"/>
  <c r="L77" i="1"/>
  <c r="L76" i="1"/>
  <c r="M76" i="1" s="1"/>
  <c r="L75" i="1"/>
  <c r="L74" i="1"/>
  <c r="L73" i="1"/>
  <c r="I72" i="1"/>
  <c r="L71" i="1"/>
  <c r="M70" i="1"/>
  <c r="L70" i="1"/>
  <c r="M69" i="1"/>
  <c r="L69" i="1"/>
  <c r="H66" i="1"/>
  <c r="M68" i="1"/>
  <c r="L67" i="1"/>
  <c r="K66" i="1"/>
  <c r="I66" i="1"/>
  <c r="L65" i="1"/>
  <c r="L64" i="1"/>
  <c r="M63" i="1"/>
  <c r="L63" i="1"/>
  <c r="M62" i="1"/>
  <c r="L62" i="1"/>
  <c r="H60" i="1"/>
  <c r="H59" i="1" s="1"/>
  <c r="K60" i="1"/>
  <c r="K59" i="1" s="1"/>
  <c r="I60" i="1"/>
  <c r="I59" i="1"/>
  <c r="I58" i="1" s="1"/>
  <c r="L57" i="1"/>
  <c r="M57" i="1" s="1"/>
  <c r="M56" i="1"/>
  <c r="L56" i="1"/>
  <c r="L55" i="1"/>
  <c r="M54" i="1"/>
  <c r="L54" i="1"/>
  <c r="M53" i="1"/>
  <c r="L53" i="1"/>
  <c r="H52" i="1"/>
  <c r="K52" i="1"/>
  <c r="M52" i="1" s="1"/>
  <c r="I52" i="1"/>
  <c r="M51" i="1"/>
  <c r="L51" i="1"/>
  <c r="H48" i="1"/>
  <c r="K48" i="1"/>
  <c r="J48" i="1"/>
  <c r="I48" i="1"/>
  <c r="I47" i="1"/>
  <c r="I46" i="1" s="1"/>
  <c r="M44" i="1"/>
  <c r="L44" i="1"/>
  <c r="M43" i="1"/>
  <c r="L43" i="1"/>
  <c r="L42" i="1"/>
  <c r="M42" i="1" s="1"/>
  <c r="L41" i="1"/>
  <c r="M41" i="1" s="1"/>
  <c r="K40" i="1"/>
  <c r="J40" i="1"/>
  <c r="L40" i="1" s="1"/>
  <c r="M40" i="1" s="1"/>
  <c r="M36" i="1"/>
  <c r="K34" i="1"/>
  <c r="J34" i="1"/>
  <c r="M32" i="1"/>
  <c r="M30" i="1"/>
  <c r="L30" i="1"/>
  <c r="I29" i="1"/>
  <c r="I28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K17" i="1"/>
  <c r="L18" i="1"/>
  <c r="M18" i="1" s="1"/>
  <c r="L16" i="1"/>
  <c r="M16" i="1" s="1"/>
  <c r="L15" i="1"/>
  <c r="M15" i="1" s="1"/>
  <c r="K14" i="1"/>
  <c r="J14" i="1"/>
  <c r="L14" i="1" s="1"/>
  <c r="M14" i="1" s="1"/>
  <c r="L12" i="1"/>
  <c r="M12" i="1" s="1"/>
  <c r="K7" i="1"/>
  <c r="M10" i="1"/>
  <c r="L10" i="1"/>
  <c r="M9" i="1"/>
  <c r="L9" i="1"/>
  <c r="M8" i="1"/>
  <c r="L8" i="1"/>
  <c r="J7" i="1"/>
  <c r="L81" i="1" l="1"/>
  <c r="H58" i="1"/>
  <c r="M73" i="1"/>
  <c r="L31" i="1"/>
  <c r="L11" i="1"/>
  <c r="M11" i="1" s="1"/>
  <c r="H29" i="1"/>
  <c r="H28" i="1" s="1"/>
  <c r="L33" i="1"/>
  <c r="M33" i="1" s="1"/>
  <c r="L35" i="1"/>
  <c r="M35" i="1" s="1"/>
  <c r="L50" i="1"/>
  <c r="M50" i="1" s="1"/>
  <c r="J52" i="1"/>
  <c r="L52" i="1" s="1"/>
  <c r="J60" i="1"/>
  <c r="L68" i="1"/>
  <c r="J72" i="1"/>
  <c r="M74" i="1"/>
  <c r="M77" i="1"/>
  <c r="M78" i="1"/>
  <c r="M79" i="1"/>
  <c r="M80" i="1"/>
  <c r="M81" i="1"/>
  <c r="M82" i="1"/>
  <c r="M83" i="1"/>
  <c r="M84" i="1"/>
  <c r="M85" i="1"/>
  <c r="M89" i="1"/>
  <c r="M90" i="1"/>
  <c r="M96" i="1"/>
  <c r="M97" i="1"/>
  <c r="K123" i="1"/>
  <c r="L110" i="1"/>
  <c r="M110" i="1" s="1"/>
  <c r="J131" i="1"/>
  <c r="J136" i="1"/>
  <c r="L141" i="1"/>
  <c r="M141" i="1" s="1"/>
  <c r="L154" i="1"/>
  <c r="M154" i="1" s="1"/>
  <c r="J29" i="1"/>
  <c r="M71" i="1"/>
  <c r="H72" i="1"/>
  <c r="L91" i="1"/>
  <c r="L100" i="1"/>
  <c r="M100" i="1" s="1"/>
  <c r="J111" i="1"/>
  <c r="L111" i="1" s="1"/>
  <c r="M111" i="1" s="1"/>
  <c r="K131" i="1"/>
  <c r="L140" i="1"/>
  <c r="M140" i="1" s="1"/>
  <c r="L143" i="1"/>
  <c r="M143" i="1" s="1"/>
  <c r="L146" i="1"/>
  <c r="L150" i="1"/>
  <c r="M150" i="1" s="1"/>
  <c r="M156" i="1"/>
  <c r="K13" i="1"/>
  <c r="L34" i="1"/>
  <c r="M34" i="1" s="1"/>
  <c r="L36" i="1"/>
  <c r="L142" i="1"/>
  <c r="L149" i="1"/>
  <c r="M152" i="1"/>
  <c r="L161" i="1"/>
  <c r="J17" i="1"/>
  <c r="L17" i="1" s="1"/>
  <c r="M17" i="1" s="1"/>
  <c r="H47" i="1"/>
  <c r="H46" i="1" s="1"/>
  <c r="L89" i="1"/>
  <c r="L96" i="1"/>
  <c r="M142" i="1"/>
  <c r="M148" i="1"/>
  <c r="L60" i="1"/>
  <c r="J59" i="1"/>
  <c r="M65" i="1"/>
  <c r="M75" i="1"/>
  <c r="L136" i="1"/>
  <c r="M136" i="1" s="1"/>
  <c r="K158" i="1"/>
  <c r="L163" i="1"/>
  <c r="L172" i="1"/>
  <c r="M172" i="1" s="1"/>
  <c r="J28" i="1"/>
  <c r="L48" i="1"/>
  <c r="M48" i="1" s="1"/>
  <c r="J47" i="1"/>
  <c r="M163" i="1"/>
  <c r="K58" i="1"/>
  <c r="M60" i="1"/>
  <c r="M91" i="1"/>
  <c r="L144" i="1"/>
  <c r="M144" i="1" s="1"/>
  <c r="K29" i="1"/>
  <c r="L29" i="1" s="1"/>
  <c r="M31" i="1"/>
  <c r="L32" i="1"/>
  <c r="K47" i="1"/>
  <c r="L49" i="1"/>
  <c r="M49" i="1" s="1"/>
  <c r="M55" i="1"/>
  <c r="L61" i="1"/>
  <c r="M61" i="1" s="1"/>
  <c r="M64" i="1"/>
  <c r="J66" i="1"/>
  <c r="L66" i="1" s="1"/>
  <c r="M66" i="1" s="1"/>
  <c r="M67" i="1"/>
  <c r="K72" i="1"/>
  <c r="L72" i="1" s="1"/>
  <c r="L145" i="1"/>
  <c r="M145" i="1" s="1"/>
  <c r="M161" i="1"/>
  <c r="L7" i="1"/>
  <c r="M7" i="1" s="1"/>
  <c r="M131" i="1" l="1"/>
  <c r="L131" i="1"/>
  <c r="K165" i="1"/>
  <c r="J109" i="1"/>
  <c r="J13" i="1"/>
  <c r="L13" i="1" s="1"/>
  <c r="M13" i="1" s="1"/>
  <c r="M29" i="1"/>
  <c r="K28" i="1"/>
  <c r="L28" i="1" s="1"/>
  <c r="L47" i="1"/>
  <c r="M47" i="1" s="1"/>
  <c r="K46" i="1"/>
  <c r="M72" i="1"/>
  <c r="L158" i="1"/>
  <c r="M158" i="1" s="1"/>
  <c r="L59" i="1"/>
  <c r="M59" i="1" s="1"/>
  <c r="J58" i="1"/>
  <c r="L58" i="1" s="1"/>
  <c r="M58" i="1" s="1"/>
  <c r="J37" i="1" l="1"/>
  <c r="L109" i="1"/>
  <c r="M109" i="1" s="1"/>
  <c r="J123" i="1"/>
  <c r="J46" i="1"/>
  <c r="K86" i="1"/>
  <c r="M28" i="1"/>
  <c r="K37" i="1"/>
  <c r="L123" i="1" l="1"/>
  <c r="M123" i="1" s="1"/>
  <c r="J165" i="1"/>
  <c r="L165" i="1" s="1"/>
  <c r="M165" i="1" s="1"/>
  <c r="K93" i="1"/>
  <c r="L37" i="1"/>
  <c r="M37" i="1" s="1"/>
  <c r="L46" i="1"/>
  <c r="M46" i="1" s="1"/>
  <c r="J86" i="1"/>
  <c r="L86" i="1" l="1"/>
  <c r="M86" i="1" s="1"/>
  <c r="J93" i="1"/>
  <c r="L93" i="1" s="1"/>
  <c r="M93" i="1" s="1"/>
</calcChain>
</file>

<file path=xl/sharedStrings.xml><?xml version="1.0" encoding="utf-8"?>
<sst xmlns="http://schemas.openxmlformats.org/spreadsheetml/2006/main" count="304" uniqueCount="182">
  <si>
    <t xml:space="preserve"> STATO  PATRIMONIALE</t>
  </si>
  <si>
    <r>
      <t>Importi</t>
    </r>
    <r>
      <rPr>
        <b/>
        <sz val="14"/>
        <rFont val="Tahoma"/>
        <family val="2"/>
      </rPr>
      <t xml:space="preserve">: Euro    </t>
    </r>
  </si>
  <si>
    <t xml:space="preserve"> ATTIVO</t>
  </si>
  <si>
    <t>SCHEMA DI BILANCIO</t>
  </si>
  <si>
    <t>Esercizio
2018</t>
  </si>
  <si>
    <t>Esercizio
2017</t>
  </si>
  <si>
    <t>VARIAZIONE 2018/2017</t>
  </si>
  <si>
    <t>Importo</t>
  </si>
  <si>
    <t>%</t>
  </si>
  <si>
    <t>A)</t>
  </si>
  <si>
    <t>IMMOBILIZZAZIONI</t>
  </si>
  <si>
    <t>I</t>
  </si>
  <si>
    <t>Immobilizzazioni immateriali</t>
  </si>
  <si>
    <t>1)</t>
  </si>
  <si>
    <t>Costi d'impianto e di ampliamento</t>
  </si>
  <si>
    <t>2)</t>
  </si>
  <si>
    <t>Costi di ricerca e sviluppo</t>
  </si>
  <si>
    <t>3)</t>
  </si>
  <si>
    <t>Diritti di brevetto e di utilizzazione delle opere dell'ingegno</t>
  </si>
  <si>
    <t>4)</t>
  </si>
  <si>
    <t>Immobilizzazioni immateriali in corso e acconti</t>
  </si>
  <si>
    <t>5)</t>
  </si>
  <si>
    <t>Altre immobilizzazioni immateriali</t>
  </si>
  <si>
    <t>II</t>
  </si>
  <si>
    <t>Immobilizzazioni materiali</t>
  </si>
  <si>
    <t>Terreni</t>
  </si>
  <si>
    <t>a)</t>
  </si>
  <si>
    <t>Terreni disponibili</t>
  </si>
  <si>
    <t>b)</t>
  </si>
  <si>
    <t>Terreni indisponibili</t>
  </si>
  <si>
    <t>Fabbricati</t>
  </si>
  <si>
    <t>Fabbricati non strumentali (disponibili)</t>
  </si>
  <si>
    <t>Fabbricati strumentali (indisponibili)</t>
  </si>
  <si>
    <t>Impianti e macchinari</t>
  </si>
  <si>
    <t>Attrezzature sanitarie e scientifiche</t>
  </si>
  <si>
    <t>Mobili e arredi</t>
  </si>
  <si>
    <t>6)</t>
  </si>
  <si>
    <t>Automezzi</t>
  </si>
  <si>
    <t>7)</t>
  </si>
  <si>
    <t>Oggetti d'arte</t>
  </si>
  <si>
    <t>8)</t>
  </si>
  <si>
    <t>Altre immobilizzazioni materiali</t>
  </si>
  <si>
    <t>9)</t>
  </si>
  <si>
    <t>Immobilizzazioni materiali in corso e acconti</t>
  </si>
  <si>
    <t>Entro 12 mesi</t>
  </si>
  <si>
    <t>Oltre 12 mesi</t>
  </si>
  <si>
    <t>III</t>
  </si>
  <si>
    <r>
      <t>Immobilizzazioni finanziarie (</t>
    </r>
    <r>
      <rPr>
        <b/>
        <i/>
        <sz val="14"/>
        <rFont val="Garamond"/>
        <family val="1"/>
      </rPr>
      <t>con separata indicazione, per ciascuna voce dei crediti, degli importi esigibili entro l'esercizio successivo</t>
    </r>
    <r>
      <rPr>
        <b/>
        <sz val="14"/>
        <rFont val="Garamond"/>
        <family val="1"/>
      </rPr>
      <t>)</t>
    </r>
  </si>
  <si>
    <t>Crediti finanziari</t>
  </si>
  <si>
    <t>Crediti finanziari v/Stato</t>
  </si>
  <si>
    <t>Crediti finanziari v/Regione</t>
  </si>
  <si>
    <t>c)</t>
  </si>
  <si>
    <t>Crediti finanziari v/partecipate</t>
  </si>
  <si>
    <t>d)</t>
  </si>
  <si>
    <t>Crediti finanziari v/altri</t>
  </si>
  <si>
    <t>Titoli</t>
  </si>
  <si>
    <t>Partecipazioni</t>
  </si>
  <si>
    <t>Altri titoli</t>
  </si>
  <si>
    <t>Totale A)</t>
  </si>
  <si>
    <t>B)</t>
  </si>
  <si>
    <t>ATTIVO CIRCOLANTE</t>
  </si>
  <si>
    <t>Rimanenze</t>
  </si>
  <si>
    <t>Rimanenze beni sanitari</t>
  </si>
  <si>
    <t>Rimanenze beni non sanitari</t>
  </si>
  <si>
    <t>Acconti per acquisti beni sanitari</t>
  </si>
  <si>
    <t>Acconti per acquisti beni non sanitari</t>
  </si>
  <si>
    <r>
      <t>Crediti (</t>
    </r>
    <r>
      <rPr>
        <b/>
        <i/>
        <sz val="14"/>
        <rFont val="Garamond"/>
        <family val="1"/>
      </rPr>
      <t>con separata indicazione, per ciascuna voce, degli importi esigibili  oltre l'esercizio successivo</t>
    </r>
    <r>
      <rPr>
        <b/>
        <sz val="14"/>
        <rFont val="Garamond"/>
        <family val="1"/>
      </rPr>
      <t>)</t>
    </r>
  </si>
  <si>
    <t>Crediti v/Stato</t>
  </si>
  <si>
    <t>Crediti v/Stato - parte corrente</t>
  </si>
  <si>
    <t>Crediti v/Stato per spesa corrente e acconti</t>
  </si>
  <si>
    <t>Crediti v/Stato - altro</t>
  </si>
  <si>
    <t>Crediti v/Stato - investimenti</t>
  </si>
  <si>
    <t>Crediti v/Stato - per ricerca</t>
  </si>
  <si>
    <t>Crediti v/Ministero della Salute per ricerca corrente</t>
  </si>
  <si>
    <t>Crediti v/Ministero della Salute per ricerca finalizzata</t>
  </si>
  <si>
    <t xml:space="preserve">Crediti v/Stato per ricerca - altre Amministrazioni centrali </t>
  </si>
  <si>
    <t>Crediti v/Stato - investimenti per ricerca</t>
  </si>
  <si>
    <t>Crediti v/prefetture</t>
  </si>
  <si>
    <t>Crediti v/Regione o Provincia Autonoma</t>
  </si>
  <si>
    <t>Crediti v/Regione o Provincia Autonoma - parte corrente</t>
  </si>
  <si>
    <t>Crediti v/Regione o Provincia Autonoma per spesa corrente</t>
  </si>
  <si>
    <t xml:space="preserve">a)  Crediti v/Regione o Provincia Autonoma per finanziamento sanitario ordinario corrente </t>
  </si>
  <si>
    <t>b)  Crediti v/Regione o Provincia Autonoma per finanziamento sanitario aggiuntivo corrente LEA</t>
  </si>
  <si>
    <t>c)  Crediti v/Regione o Provincia Autonoma per finanziamento sanitario aggiuntivo corrente extra LEA</t>
  </si>
  <si>
    <t>d)  Crediti v/Regione o Provincia Autonoma per spesa corrente - altro</t>
  </si>
  <si>
    <t>Crediti v/Regione o Provincia Autonoma per ricerca</t>
  </si>
  <si>
    <t>Crediti v/Regione o Provincia Autonoma - patrimonio netto</t>
  </si>
  <si>
    <t>Crediti v/Regione o Provincia Autonoma per finanziamento per investimenti</t>
  </si>
  <si>
    <t>Crediti v/Regione o Provincia Autonoma per incremento fondo di dotazione</t>
  </si>
  <si>
    <t>Crediti v/Regione o Provincia Autonoma per ripiano perdite</t>
  </si>
  <si>
    <t>Crediti v/Regione o Provincia Autonoma per ricostituzione risorse da investimenti esercizi precedenti</t>
  </si>
  <si>
    <t>Crediti v/Comuni</t>
  </si>
  <si>
    <t>Crediti v/aziende sanitarie pubbliche e acconto quota FSR da distribuire</t>
  </si>
  <si>
    <t>Crediti v/aziende sanitarie pubbliche della Regione</t>
  </si>
  <si>
    <t>Crediti v/aziende sanitarie pubbliche fuori Regione</t>
  </si>
  <si>
    <t>Crediti v/società partecipate e/o enti dipendenti della Regione</t>
  </si>
  <si>
    <t>Crediti v/Erario</t>
  </si>
  <si>
    <t>Crediti v/altri</t>
  </si>
  <si>
    <t>Attività finanziarie che non costituiscono immobilizzazioni</t>
  </si>
  <si>
    <t>Partecipazioni che non costituiscono immobilizzazioni</t>
  </si>
  <si>
    <t>Altri titoli che non costituiscono immobilizzazioni</t>
  </si>
  <si>
    <t>IV</t>
  </si>
  <si>
    <t>Disponibilità liquide</t>
  </si>
  <si>
    <t>Cassa</t>
  </si>
  <si>
    <t>Istituto Tesoriere</t>
  </si>
  <si>
    <t>Tesoreria Unica</t>
  </si>
  <si>
    <t>Conto corrente postale</t>
  </si>
  <si>
    <t>Totale B)</t>
  </si>
  <si>
    <t>C)</t>
  </si>
  <si>
    <t>RATEI E RISCONTI ATTIVI</t>
  </si>
  <si>
    <t>Ratei attivi</t>
  </si>
  <si>
    <t>Risconti attivi</t>
  </si>
  <si>
    <t>Totale C)</t>
  </si>
  <si>
    <t>TOTALE ATTIVO (A+B+C)</t>
  </si>
  <si>
    <t>D)</t>
  </si>
  <si>
    <t>CONTI D'ORDINE</t>
  </si>
  <si>
    <t>Canoni di leasing ancora da pagare</t>
  </si>
  <si>
    <t>Depositi cauzionali</t>
  </si>
  <si>
    <t>Beni in comodato</t>
  </si>
  <si>
    <t>Altri conti d'ordine</t>
  </si>
  <si>
    <t>Totale D)</t>
  </si>
  <si>
    <t xml:space="preserve"> PASSIVO E PATRIMONIO NETTO</t>
  </si>
  <si>
    <t>PATRIMONIO NETTO</t>
  </si>
  <si>
    <t>Fondo di dotazione</t>
  </si>
  <si>
    <t>Finanziamenti per investimenti</t>
  </si>
  <si>
    <t>Finanziamenti per beni di prima dotazione</t>
  </si>
  <si>
    <t>Finanziamenti da Stato per investimenti</t>
  </si>
  <si>
    <t>Finanziamenti da Stato ex art. 20 Legge 67/88</t>
  </si>
  <si>
    <t>Finanziamenti da Stato per ricerca</t>
  </si>
  <si>
    <t>Finanziamenti da Stato - altro</t>
  </si>
  <si>
    <t>Finanziamenti da Regione per investimenti</t>
  </si>
  <si>
    <t>Finanziamenti da altri soggetti pubblici per investimenti</t>
  </si>
  <si>
    <t>Finanziamenti per investimenti da rettifica contributi in conto esercizio</t>
  </si>
  <si>
    <t>Riserve da donazioni e lasciti vincolati ad investimenti</t>
  </si>
  <si>
    <t>Altre riserve</t>
  </si>
  <si>
    <t>V</t>
  </si>
  <si>
    <t>Contributi per ripiano perdite</t>
  </si>
  <si>
    <t>VI</t>
  </si>
  <si>
    <t>Utili (perdite) portati a nuovo</t>
  </si>
  <si>
    <t>VII</t>
  </si>
  <si>
    <t>Utile (perdita) dell'esercizio</t>
  </si>
  <si>
    <t>FONDI PER RISCHI ED ONERI</t>
  </si>
  <si>
    <t>Fondi per imposte, anche differite</t>
  </si>
  <si>
    <t>Fondi per rischi</t>
  </si>
  <si>
    <t>Fondi da distribuire</t>
  </si>
  <si>
    <t>Quota inutilizzata contributi di parte corrente vincolati</t>
  </si>
  <si>
    <t>Altri fondi oneri</t>
  </si>
  <si>
    <t>TRATTAMENTO FINE RAPPORTO</t>
  </si>
  <si>
    <t>Premi operosità</t>
  </si>
  <si>
    <t>TFR personale dipendente</t>
  </si>
  <si>
    <t>DEBITI (con separata indicazione, per ciascuna voce, degli importi esigibili oltre l'esercizio successivo)</t>
  </si>
  <si>
    <t>Mutui passivi</t>
  </si>
  <si>
    <t>Debiti v/Stato</t>
  </si>
  <si>
    <t>Debiti v/Regione o Provincia Autonoma</t>
  </si>
  <si>
    <t>Debiti v/Comuni</t>
  </si>
  <si>
    <t>Debiti v/aziende sanitarie pubbliche</t>
  </si>
  <si>
    <t>Debiti v/aziende sanitarie pubbliche della Regione per spesa corrente e mobilità</t>
  </si>
  <si>
    <t xml:space="preserve">Debiti v/aziende sanitarie pubbliche della Regione per finanziamento sanitario aggiuntivo corrente LEA </t>
  </si>
  <si>
    <t xml:space="preserve">Debiti v/aziende sanitarie pubbliche della Regione per finanziamento sanitario aggiuntivo corrente extra LEA </t>
  </si>
  <si>
    <t>Debiti v/aziende sanitarie pubbliche della Regione per altre prestazioni</t>
  </si>
  <si>
    <t>e)</t>
  </si>
  <si>
    <t>Debiti v/aziende sanitarie pubbliche della Regione per versamenti a patrimonio netto</t>
  </si>
  <si>
    <t>f)</t>
  </si>
  <si>
    <t>Debiti v/aziende sanitarie pubbliche fuori Regione</t>
  </si>
  <si>
    <t>Debiti v/società partecipate e/o enti dipendenti della Regione</t>
  </si>
  <si>
    <t>Debiti v/fornitori</t>
  </si>
  <si>
    <t>Debiti v/Istituto Tesoriere</t>
  </si>
  <si>
    <t>Debiti tributari</t>
  </si>
  <si>
    <t>10)</t>
  </si>
  <si>
    <t>Debiti v/altri finanziatori</t>
  </si>
  <si>
    <t>11)</t>
  </si>
  <si>
    <t>Debiti v/istituti previdenziali, assistenziali e sicurezza sociale</t>
  </si>
  <si>
    <t>12)</t>
  </si>
  <si>
    <t>Debiti v/altri</t>
  </si>
  <si>
    <t>E)</t>
  </si>
  <si>
    <t>RATEI E RISCONTI PASSIVI</t>
  </si>
  <si>
    <t>Ratei passivi</t>
  </si>
  <si>
    <t>Risconti passivi</t>
  </si>
  <si>
    <t>Totale E)</t>
  </si>
  <si>
    <t>TOTALE PASSIVO E PATRIMONIO NETTO (A+B+C+D+E)</t>
  </si>
  <si>
    <t>F)</t>
  </si>
  <si>
    <t>Totale 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</si>
</sst>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\-_);_(@_)"/>
    <numFmt numFmtId="165" formatCode="_ * #,##0_ ;_ * \-#,##0_ ;_ * \-_ ;_ @_ "/>
    <numFmt numFmtId="166" formatCode="_-* #,##0.00_-;\-* #,##0.00_-;_-* \-??_-;_-@_-"/>
    <numFmt numFmtId="167" formatCode="_-* #,##0_-;\-* #,##0_-;_-* \-??_-;_-@_-"/>
    <numFmt numFmtId="168" formatCode="_ * #,##0_ ;_ * \-#,##0_ ;_ * \-??_ ;_ @_ "/>
    <numFmt numFmtId="169" formatCode="0.0%"/>
    <numFmt numFmtId="170" formatCode="_ * #,##0.00_ ;_ * \-#,##0.00_ ;_ * \-_ ;_ @_ "/>
    <numFmt numFmtId="171" formatCode="_ * #,##0.00_ ;_ * \-#,##0.00_ ;_ * \-??_ ;_ @_ 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2"/>
      <name val="Tahoma"/>
      <family val="2"/>
    </font>
    <font>
      <b/>
      <i/>
      <sz val="14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i/>
      <sz val="14"/>
      <name val="Tahoma"/>
      <family val="2"/>
    </font>
    <font>
      <sz val="10"/>
      <color indexed="8"/>
      <name val="Arial"/>
      <family val="2"/>
    </font>
    <font>
      <b/>
      <sz val="14"/>
      <name val="Garamond"/>
      <family val="1"/>
    </font>
    <font>
      <sz val="14"/>
      <name val="Garamond"/>
      <family val="1"/>
    </font>
    <font>
      <i/>
      <sz val="14"/>
      <name val="Garamond"/>
      <family val="1"/>
    </font>
    <font>
      <b/>
      <i/>
      <sz val="14"/>
      <name val="Garamond"/>
      <family val="1"/>
    </font>
    <font>
      <b/>
      <u/>
      <sz val="14"/>
      <name val="Garamond"/>
      <family val="1"/>
    </font>
    <font>
      <b/>
      <sz val="24"/>
      <name val="Tahoma"/>
      <family val="2"/>
    </font>
    <font>
      <b/>
      <sz val="2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2"/>
        <bgColor indexed="51"/>
      </patternFill>
    </fill>
    <fill>
      <patternFill patternType="solid">
        <fgColor indexed="49"/>
        <bgColor indexed="40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7">
    <xf numFmtId="0" fontId="0" fillId="0" borderId="0"/>
    <xf numFmtId="0" fontId="1" fillId="0" borderId="0"/>
    <xf numFmtId="164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9" fontId="7" fillId="0" borderId="0" applyFill="0" applyBorder="0" applyAlignment="0" applyProtection="0"/>
    <xf numFmtId="171" fontId="7" fillId="0" borderId="0" applyFill="0" applyBorder="0" applyAlignment="0" applyProtection="0"/>
  </cellStyleXfs>
  <cellXfs count="186">
    <xf numFmtId="0" fontId="0" fillId="0" borderId="0" xfId="0"/>
    <xf numFmtId="0" fontId="5" fillId="2" borderId="0" xfId="1" applyFont="1" applyFill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5" fillId="0" borderId="0" xfId="1" applyFont="1" applyFill="1" applyBorder="1"/>
    <xf numFmtId="0" fontId="5" fillId="2" borderId="0" xfId="1" applyFont="1" applyFill="1" applyBorder="1"/>
    <xf numFmtId="0" fontId="9" fillId="2" borderId="0" xfId="1" applyFont="1" applyFill="1"/>
    <xf numFmtId="4" fontId="3" fillId="2" borderId="14" xfId="3" applyNumberFormat="1" applyFont="1" applyFill="1" applyBorder="1" applyAlignment="1" applyProtection="1">
      <alignment horizontal="center" vertical="center" wrapText="1"/>
    </xf>
    <xf numFmtId="4" fontId="3" fillId="2" borderId="15" xfId="3" applyNumberFormat="1" applyFont="1" applyFill="1" applyBorder="1" applyAlignment="1" applyProtection="1">
      <alignment horizontal="center" vertical="center" wrapText="1"/>
    </xf>
    <xf numFmtId="164" fontId="8" fillId="2" borderId="16" xfId="2" applyFont="1" applyFill="1" applyBorder="1" applyAlignment="1" applyProtection="1">
      <alignment horizontal="left" vertical="center"/>
    </xf>
    <xf numFmtId="164" fontId="8" fillId="2" borderId="17" xfId="2" applyFont="1" applyFill="1" applyBorder="1" applyAlignment="1" applyProtection="1">
      <alignment horizontal="left" vertical="center"/>
    </xf>
    <xf numFmtId="167" fontId="8" fillId="2" borderId="17" xfId="4" applyNumberFormat="1" applyFont="1" applyFill="1" applyBorder="1" applyAlignment="1" applyProtection="1">
      <alignment vertical="center"/>
    </xf>
    <xf numFmtId="167" fontId="8" fillId="2" borderId="18" xfId="4" applyNumberFormat="1" applyFont="1" applyFill="1" applyBorder="1" applyAlignment="1" applyProtection="1">
      <alignment vertical="center"/>
    </xf>
    <xf numFmtId="167" fontId="8" fillId="2" borderId="19" xfId="4" applyNumberFormat="1" applyFont="1" applyFill="1" applyBorder="1" applyAlignment="1" applyProtection="1">
      <alignment vertical="center"/>
    </xf>
    <xf numFmtId="168" fontId="8" fillId="2" borderId="19" xfId="4" applyNumberFormat="1" applyFont="1" applyFill="1" applyBorder="1" applyAlignment="1" applyProtection="1">
      <alignment horizontal="center" vertical="center"/>
    </xf>
    <xf numFmtId="169" fontId="8" fillId="2" borderId="20" xfId="5" applyNumberFormat="1" applyFont="1" applyFill="1" applyBorder="1" applyAlignment="1" applyProtection="1">
      <alignment horizontal="right" vertical="center"/>
    </xf>
    <xf numFmtId="0" fontId="8" fillId="2" borderId="0" xfId="1" applyFont="1" applyFill="1" applyAlignment="1">
      <alignment vertical="center"/>
    </xf>
    <xf numFmtId="164" fontId="8" fillId="2" borderId="21" xfId="2" applyFont="1" applyFill="1" applyBorder="1" applyAlignment="1" applyProtection="1">
      <alignment horizontal="left" vertical="center"/>
    </xf>
    <xf numFmtId="164" fontId="8" fillId="2" borderId="0" xfId="2" applyFont="1" applyFill="1" applyBorder="1" applyAlignment="1" applyProtection="1">
      <alignment horizontal="right" vertical="center"/>
    </xf>
    <xf numFmtId="49" fontId="8" fillId="2" borderId="0" xfId="2" applyNumberFormat="1" applyFont="1" applyFill="1" applyBorder="1" applyAlignment="1" applyProtection="1">
      <alignment horizontal="left" vertical="center"/>
    </xf>
    <xf numFmtId="167" fontId="8" fillId="2" borderId="0" xfId="4" applyNumberFormat="1" applyFont="1" applyFill="1" applyBorder="1" applyAlignment="1" applyProtection="1">
      <alignment vertical="center"/>
    </xf>
    <xf numFmtId="167" fontId="8" fillId="2" borderId="22" xfId="4" applyNumberFormat="1" applyFont="1" applyFill="1" applyBorder="1" applyAlignment="1" applyProtection="1">
      <alignment vertical="center"/>
    </xf>
    <xf numFmtId="167" fontId="8" fillId="2" borderId="23" xfId="4" applyNumberFormat="1" applyFont="1" applyFill="1" applyBorder="1" applyAlignment="1" applyProtection="1">
      <alignment vertical="center"/>
    </xf>
    <xf numFmtId="168" fontId="8" fillId="2" borderId="23" xfId="4" applyNumberFormat="1" applyFont="1" applyFill="1" applyBorder="1" applyAlignment="1" applyProtection="1">
      <alignment horizontal="center" vertical="center"/>
    </xf>
    <xf numFmtId="169" fontId="8" fillId="2" borderId="24" xfId="5" applyNumberFormat="1" applyFont="1" applyFill="1" applyBorder="1" applyAlignment="1" applyProtection="1">
      <alignment horizontal="right" vertical="center"/>
    </xf>
    <xf numFmtId="164" fontId="9" fillId="2" borderId="21" xfId="2" applyFont="1" applyFill="1" applyBorder="1" applyAlignment="1" applyProtection="1">
      <alignment horizontal="left" vertical="center"/>
    </xf>
    <xf numFmtId="0" fontId="9" fillId="2" borderId="0" xfId="1" applyFont="1" applyFill="1" applyBorder="1" applyAlignment="1">
      <alignment horizontal="right" vertical="center"/>
    </xf>
    <xf numFmtId="49" fontId="9" fillId="2" borderId="0" xfId="1" applyNumberFormat="1" applyFont="1" applyFill="1" applyBorder="1" applyAlignment="1">
      <alignment vertical="center"/>
    </xf>
    <xf numFmtId="49" fontId="9" fillId="2" borderId="0" xfId="2" applyNumberFormat="1" applyFont="1" applyFill="1" applyBorder="1" applyAlignment="1" applyProtection="1">
      <alignment horizontal="right" vertical="center"/>
    </xf>
    <xf numFmtId="49" fontId="9" fillId="2" borderId="0" xfId="2" applyNumberFormat="1" applyFont="1" applyFill="1" applyBorder="1" applyAlignment="1" applyProtection="1">
      <alignment horizontal="left" vertical="center"/>
    </xf>
    <xf numFmtId="167" fontId="9" fillId="2" borderId="0" xfId="4" applyNumberFormat="1" applyFont="1" applyFill="1" applyBorder="1" applyAlignment="1" applyProtection="1">
      <alignment vertical="center"/>
    </xf>
    <xf numFmtId="167" fontId="9" fillId="2" borderId="22" xfId="4" applyNumberFormat="1" applyFont="1" applyFill="1" applyBorder="1" applyAlignment="1" applyProtection="1">
      <alignment vertical="center"/>
    </xf>
    <xf numFmtId="167" fontId="9" fillId="2" borderId="23" xfId="4" applyNumberFormat="1" applyFont="1" applyFill="1" applyBorder="1" applyAlignment="1" applyProtection="1">
      <alignment vertical="center"/>
    </xf>
    <xf numFmtId="168" fontId="9" fillId="2" borderId="23" xfId="4" applyNumberFormat="1" applyFont="1" applyFill="1" applyBorder="1" applyAlignment="1" applyProtection="1">
      <alignment horizontal="center" vertical="center"/>
    </xf>
    <xf numFmtId="169" fontId="9" fillId="2" borderId="24" xfId="5" applyNumberFormat="1" applyFont="1" applyFill="1" applyBorder="1" applyAlignment="1" applyProtection="1">
      <alignment horizontal="right" vertical="center"/>
    </xf>
    <xf numFmtId="0" fontId="9" fillId="2" borderId="0" xfId="1" applyFont="1" applyFill="1" applyAlignment="1">
      <alignment vertical="center"/>
    </xf>
    <xf numFmtId="0" fontId="9" fillId="2" borderId="21" xfId="1" applyFont="1" applyFill="1" applyBorder="1" applyAlignment="1">
      <alignment horizontal="center" vertical="center"/>
    </xf>
    <xf numFmtId="49" fontId="10" fillId="2" borderId="0" xfId="2" applyNumberFormat="1" applyFont="1" applyFill="1" applyBorder="1" applyAlignment="1" applyProtection="1">
      <alignment horizontal="left" vertical="center"/>
    </xf>
    <xf numFmtId="167" fontId="10" fillId="2" borderId="0" xfId="4" applyNumberFormat="1" applyFont="1" applyFill="1" applyBorder="1" applyAlignment="1" applyProtection="1">
      <alignment vertical="center"/>
    </xf>
    <xf numFmtId="167" fontId="10" fillId="2" borderId="22" xfId="4" applyNumberFormat="1" applyFont="1" applyFill="1" applyBorder="1" applyAlignment="1" applyProtection="1">
      <alignment vertical="center"/>
    </xf>
    <xf numFmtId="167" fontId="10" fillId="2" borderId="23" xfId="4" applyNumberFormat="1" applyFont="1" applyFill="1" applyBorder="1" applyAlignment="1" applyProtection="1">
      <alignment vertical="center"/>
    </xf>
    <xf numFmtId="168" fontId="10" fillId="2" borderId="23" xfId="4" applyNumberFormat="1" applyFont="1" applyFill="1" applyBorder="1" applyAlignment="1" applyProtection="1">
      <alignment horizontal="center" vertical="center"/>
    </xf>
    <xf numFmtId="169" fontId="10" fillId="2" borderId="24" xfId="5" applyNumberFormat="1" applyFont="1" applyFill="1" applyBorder="1" applyAlignment="1" applyProtection="1">
      <alignment horizontal="right" vertical="center"/>
    </xf>
    <xf numFmtId="0" fontId="10" fillId="2" borderId="2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right" vertical="center"/>
    </xf>
    <xf numFmtId="49" fontId="10" fillId="2" borderId="0" xfId="1" applyNumberFormat="1" applyFont="1" applyFill="1" applyBorder="1" applyAlignment="1">
      <alignment vertical="center"/>
    </xf>
    <xf numFmtId="49" fontId="10" fillId="2" borderId="0" xfId="2" applyNumberFormat="1" applyFont="1" applyFill="1" applyBorder="1" applyAlignment="1" applyProtection="1">
      <alignment horizontal="right" vertical="center"/>
    </xf>
    <xf numFmtId="0" fontId="10" fillId="2" borderId="0" xfId="1" applyFont="1" applyFill="1" applyAlignment="1">
      <alignment vertical="center"/>
    </xf>
    <xf numFmtId="167" fontId="9" fillId="2" borderId="25" xfId="4" applyNumberFormat="1" applyFont="1" applyFill="1" applyBorder="1" applyAlignment="1" applyProtection="1">
      <alignment vertical="center"/>
    </xf>
    <xf numFmtId="167" fontId="9" fillId="2" borderId="26" xfId="4" applyNumberFormat="1" applyFont="1" applyFill="1" applyBorder="1" applyAlignment="1" applyProtection="1">
      <alignment vertical="center"/>
    </xf>
    <xf numFmtId="167" fontId="8" fillId="2" borderId="14" xfId="4" applyNumberFormat="1" applyFont="1" applyFill="1" applyBorder="1" applyAlignment="1" applyProtection="1">
      <alignment vertical="center"/>
    </xf>
    <xf numFmtId="49" fontId="9" fillId="2" borderId="22" xfId="2" applyNumberFormat="1" applyFont="1" applyFill="1" applyBorder="1" applyAlignment="1" applyProtection="1">
      <alignment horizontal="left" vertical="center"/>
    </xf>
    <xf numFmtId="167" fontId="10" fillId="2" borderId="27" xfId="4" applyNumberFormat="1" applyFont="1" applyFill="1" applyBorder="1" applyAlignment="1" applyProtection="1">
      <alignment vertical="center"/>
    </xf>
    <xf numFmtId="167" fontId="10" fillId="2" borderId="26" xfId="4" applyNumberFormat="1" applyFont="1" applyFill="1" applyBorder="1" applyAlignment="1" applyProtection="1">
      <alignment vertical="center"/>
    </xf>
    <xf numFmtId="49" fontId="9" fillId="2" borderId="25" xfId="2" applyNumberFormat="1" applyFont="1" applyFill="1" applyBorder="1" applyAlignment="1" applyProtection="1">
      <alignment vertical="center"/>
    </xf>
    <xf numFmtId="49" fontId="9" fillId="2" borderId="26" xfId="2" applyNumberFormat="1" applyFont="1" applyFill="1" applyBorder="1" applyAlignment="1" applyProtection="1">
      <alignment vertical="center"/>
    </xf>
    <xf numFmtId="164" fontId="11" fillId="3" borderId="28" xfId="2" applyFont="1" applyFill="1" applyBorder="1" applyAlignment="1" applyProtection="1">
      <alignment horizontal="left" vertical="center"/>
    </xf>
    <xf numFmtId="164" fontId="8" fillId="3" borderId="29" xfId="2" applyFont="1" applyFill="1" applyBorder="1" applyAlignment="1" applyProtection="1">
      <alignment horizontal="left" vertical="center"/>
    </xf>
    <xf numFmtId="49" fontId="8" fillId="3" borderId="29" xfId="2" applyNumberFormat="1" applyFont="1" applyFill="1" applyBorder="1" applyAlignment="1" applyProtection="1">
      <alignment horizontal="left" vertical="center"/>
    </xf>
    <xf numFmtId="167" fontId="8" fillId="3" borderId="29" xfId="4" applyNumberFormat="1" applyFont="1" applyFill="1" applyBorder="1" applyAlignment="1" applyProtection="1">
      <alignment vertical="center"/>
    </xf>
    <xf numFmtId="167" fontId="8" fillId="3" borderId="30" xfId="4" applyNumberFormat="1" applyFont="1" applyFill="1" applyBorder="1" applyAlignment="1" applyProtection="1">
      <alignment vertical="center"/>
    </xf>
    <xf numFmtId="167" fontId="8" fillId="3" borderId="14" xfId="4" applyNumberFormat="1" applyFont="1" applyFill="1" applyBorder="1" applyAlignment="1" applyProtection="1">
      <alignment vertical="center"/>
    </xf>
    <xf numFmtId="168" fontId="8" fillId="3" borderId="14" xfId="4" applyNumberFormat="1" applyFont="1" applyFill="1" applyBorder="1" applyAlignment="1" applyProtection="1">
      <alignment horizontal="center" vertical="center"/>
    </xf>
    <xf numFmtId="169" fontId="8" fillId="3" borderId="15" xfId="5" applyNumberFormat="1" applyFont="1" applyFill="1" applyBorder="1" applyAlignment="1" applyProtection="1">
      <alignment horizontal="right" vertical="center"/>
    </xf>
    <xf numFmtId="164" fontId="9" fillId="2" borderId="0" xfId="2" applyFont="1" applyFill="1" applyBorder="1" applyAlignment="1" applyProtection="1">
      <alignment horizontal="right" vertical="center"/>
    </xf>
    <xf numFmtId="0" fontId="8" fillId="2" borderId="0" xfId="1" applyFont="1" applyFill="1" applyBorder="1" applyAlignment="1">
      <alignment horizontal="left" vertical="center"/>
    </xf>
    <xf numFmtId="49" fontId="8" fillId="2" borderId="0" xfId="1" applyNumberFormat="1" applyFont="1" applyFill="1" applyBorder="1" applyAlignment="1">
      <alignment horizontal="center" vertical="center"/>
    </xf>
    <xf numFmtId="49" fontId="9" fillId="2" borderId="31" xfId="2" applyNumberFormat="1" applyFont="1" applyFill="1" applyBorder="1" applyAlignment="1" applyProtection="1">
      <alignment horizontal="left" vertical="center"/>
    </xf>
    <xf numFmtId="167" fontId="8" fillId="2" borderId="32" xfId="4" applyNumberFormat="1" applyFont="1" applyFill="1" applyBorder="1" applyAlignment="1" applyProtection="1">
      <alignment horizontal="center" vertical="center"/>
    </xf>
    <xf numFmtId="167" fontId="8" fillId="2" borderId="30" xfId="4" applyNumberFormat="1" applyFont="1" applyFill="1" applyBorder="1" applyAlignment="1" applyProtection="1">
      <alignment horizontal="center" vertical="center"/>
    </xf>
    <xf numFmtId="49" fontId="10" fillId="0" borderId="22" xfId="2" applyNumberFormat="1" applyFont="1" applyFill="1" applyBorder="1" applyAlignment="1" applyProtection="1">
      <alignment horizontal="left" vertical="center" wrapText="1"/>
    </xf>
    <xf numFmtId="164" fontId="9" fillId="0" borderId="21" xfId="2" applyFont="1" applyFill="1" applyBorder="1" applyAlignment="1" applyProtection="1">
      <alignment horizontal="left" vertical="center"/>
    </xf>
    <xf numFmtId="0" fontId="9" fillId="0" borderId="0" xfId="1" applyFont="1" applyFill="1" applyBorder="1" applyAlignment="1">
      <alignment horizontal="right" vertical="center"/>
    </xf>
    <xf numFmtId="49" fontId="9" fillId="0" borderId="0" xfId="1" applyNumberFormat="1" applyFont="1" applyFill="1" applyBorder="1" applyAlignment="1">
      <alignment vertical="center"/>
    </xf>
    <xf numFmtId="49" fontId="9" fillId="0" borderId="0" xfId="2" applyNumberFormat="1" applyFont="1" applyFill="1" applyBorder="1" applyAlignment="1" applyProtection="1">
      <alignment horizontal="right" vertical="center"/>
    </xf>
    <xf numFmtId="49" fontId="9" fillId="0" borderId="0" xfId="2" applyNumberFormat="1" applyFont="1" applyFill="1" applyBorder="1" applyAlignment="1" applyProtection="1">
      <alignment horizontal="left" vertical="center"/>
    </xf>
    <xf numFmtId="49" fontId="10" fillId="0" borderId="22" xfId="2" applyNumberFormat="1" applyFont="1" applyFill="1" applyBorder="1" applyAlignment="1" applyProtection="1">
      <alignment horizontal="left" vertical="center"/>
    </xf>
    <xf numFmtId="167" fontId="9" fillId="0" borderId="23" xfId="4" applyNumberFormat="1" applyFont="1" applyFill="1" applyBorder="1" applyAlignment="1" applyProtection="1">
      <alignment vertical="center"/>
    </xf>
    <xf numFmtId="168" fontId="9" fillId="0" borderId="23" xfId="4" applyNumberFormat="1" applyFont="1" applyFill="1" applyBorder="1" applyAlignment="1" applyProtection="1">
      <alignment horizontal="center" vertical="center"/>
    </xf>
    <xf numFmtId="169" fontId="9" fillId="0" borderId="24" xfId="5" applyNumberFormat="1" applyFont="1" applyFill="1" applyBorder="1" applyAlignment="1" applyProtection="1">
      <alignment horizontal="right" vertical="center"/>
    </xf>
    <xf numFmtId="0" fontId="9" fillId="0" borderId="0" xfId="1" applyFont="1" applyFill="1" applyAlignment="1">
      <alignment vertical="center"/>
    </xf>
    <xf numFmtId="49" fontId="9" fillId="0" borderId="22" xfId="2" applyNumberFormat="1" applyFont="1" applyFill="1" applyBorder="1" applyAlignment="1" applyProtection="1">
      <alignment horizontal="left" vertical="center" wrapText="1"/>
    </xf>
    <xf numFmtId="49" fontId="9" fillId="0" borderId="22" xfId="2" applyNumberFormat="1" applyFont="1" applyFill="1" applyBorder="1" applyAlignment="1" applyProtection="1">
      <alignment horizontal="left" vertical="center"/>
    </xf>
    <xf numFmtId="167" fontId="9" fillId="2" borderId="27" xfId="4" applyNumberFormat="1" applyFont="1" applyFill="1" applyBorder="1" applyAlignment="1" applyProtection="1">
      <alignment vertical="center"/>
    </xf>
    <xf numFmtId="164" fontId="11" fillId="3" borderId="33" xfId="2" applyFont="1" applyFill="1" applyBorder="1" applyAlignment="1" applyProtection="1">
      <alignment horizontal="left" vertical="center"/>
    </xf>
    <xf numFmtId="0" fontId="12" fillId="4" borderId="34" xfId="1" applyFont="1" applyFill="1" applyBorder="1" applyAlignment="1">
      <alignment horizontal="left" vertical="center"/>
    </xf>
    <xf numFmtId="164" fontId="9" fillId="4" borderId="35" xfId="2" applyFont="1" applyFill="1" applyBorder="1" applyAlignment="1" applyProtection="1">
      <alignment horizontal="right" vertical="center"/>
    </xf>
    <xf numFmtId="49" fontId="9" fillId="4" borderId="35" xfId="1" applyNumberFormat="1" applyFont="1" applyFill="1" applyBorder="1" applyAlignment="1">
      <alignment vertical="center"/>
    </xf>
    <xf numFmtId="49" fontId="9" fillId="4" borderId="35" xfId="1" applyNumberFormat="1" applyFont="1" applyFill="1" applyBorder="1" applyAlignment="1">
      <alignment horizontal="center" vertical="center"/>
    </xf>
    <xf numFmtId="167" fontId="8" fillId="4" borderId="35" xfId="4" applyNumberFormat="1" applyFont="1" applyFill="1" applyBorder="1" applyAlignment="1" applyProtection="1">
      <alignment vertical="center"/>
    </xf>
    <xf numFmtId="167" fontId="8" fillId="4" borderId="36" xfId="4" applyNumberFormat="1" applyFont="1" applyFill="1" applyBorder="1" applyAlignment="1" applyProtection="1">
      <alignment vertical="center"/>
    </xf>
    <xf numFmtId="167" fontId="8" fillId="4" borderId="37" xfId="4" applyNumberFormat="1" applyFont="1" applyFill="1" applyBorder="1" applyAlignment="1" applyProtection="1">
      <alignment vertical="center"/>
    </xf>
    <xf numFmtId="168" fontId="8" fillId="4" borderId="37" xfId="4" applyNumberFormat="1" applyFont="1" applyFill="1" applyBorder="1" applyAlignment="1" applyProtection="1">
      <alignment horizontal="center" vertical="center"/>
    </xf>
    <xf numFmtId="169" fontId="8" fillId="4" borderId="38" xfId="5" applyNumberFormat="1" applyFont="1" applyFill="1" applyBorder="1" applyAlignment="1" applyProtection="1">
      <alignment horizontal="right" vertical="center"/>
    </xf>
    <xf numFmtId="0" fontId="9" fillId="2" borderId="39" xfId="1" applyFont="1" applyFill="1" applyBorder="1" applyAlignment="1">
      <alignment horizontal="center" vertical="center"/>
    </xf>
    <xf numFmtId="164" fontId="9" fillId="2" borderId="40" xfId="2" applyFont="1" applyFill="1" applyBorder="1" applyAlignment="1" applyProtection="1">
      <alignment horizontal="right" vertical="center"/>
    </xf>
    <xf numFmtId="49" fontId="9" fillId="2" borderId="40" xfId="2" applyNumberFormat="1" applyFont="1" applyFill="1" applyBorder="1" applyAlignment="1" applyProtection="1">
      <alignment horizontal="left" vertical="center"/>
    </xf>
    <xf numFmtId="167" fontId="9" fillId="2" borderId="40" xfId="4" applyNumberFormat="1" applyFont="1" applyFill="1" applyBorder="1" applyAlignment="1" applyProtection="1">
      <alignment vertical="center"/>
    </xf>
    <xf numFmtId="167" fontId="9" fillId="2" borderId="41" xfId="4" applyNumberFormat="1" applyFont="1" applyFill="1" applyBorder="1" applyAlignment="1" applyProtection="1">
      <alignment vertical="center"/>
    </xf>
    <xf numFmtId="167" fontId="9" fillId="2" borderId="42" xfId="4" applyNumberFormat="1" applyFont="1" applyFill="1" applyBorder="1" applyAlignment="1" applyProtection="1">
      <alignment vertical="center"/>
    </xf>
    <xf numFmtId="168" fontId="9" fillId="2" borderId="42" xfId="4" applyNumberFormat="1" applyFont="1" applyFill="1" applyBorder="1" applyAlignment="1" applyProtection="1">
      <alignment horizontal="center" vertical="center"/>
    </xf>
    <xf numFmtId="169" fontId="9" fillId="2" borderId="43" xfId="5" applyNumberFormat="1" applyFont="1" applyFill="1" applyBorder="1" applyAlignment="1" applyProtection="1">
      <alignment horizontal="right" vertical="center"/>
    </xf>
    <xf numFmtId="0" fontId="9" fillId="2" borderId="0" xfId="1" applyFont="1" applyFill="1" applyBorder="1" applyAlignment="1">
      <alignment vertical="center"/>
    </xf>
    <xf numFmtId="49" fontId="9" fillId="2" borderId="0" xfId="1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164" fontId="11" fillId="3" borderId="44" xfId="2" applyFont="1" applyFill="1" applyBorder="1" applyAlignment="1" applyProtection="1">
      <alignment horizontal="left" vertical="center"/>
    </xf>
    <xf numFmtId="164" fontId="8" fillId="3" borderId="45" xfId="2" applyFont="1" applyFill="1" applyBorder="1" applyAlignment="1" applyProtection="1">
      <alignment horizontal="left" vertical="center"/>
    </xf>
    <xf numFmtId="49" fontId="8" fillId="3" borderId="45" xfId="2" applyNumberFormat="1" applyFont="1" applyFill="1" applyBorder="1" applyAlignment="1" applyProtection="1">
      <alignment horizontal="left" vertical="center"/>
    </xf>
    <xf numFmtId="167" fontId="8" fillId="3" borderId="45" xfId="4" applyNumberFormat="1" applyFont="1" applyFill="1" applyBorder="1" applyAlignment="1" applyProtection="1">
      <alignment vertical="center"/>
    </xf>
    <xf numFmtId="167" fontId="8" fillId="3" borderId="46" xfId="4" applyNumberFormat="1" applyFont="1" applyFill="1" applyBorder="1" applyAlignment="1" applyProtection="1">
      <alignment vertical="center"/>
    </xf>
    <xf numFmtId="167" fontId="8" fillId="3" borderId="47" xfId="4" applyNumberFormat="1" applyFont="1" applyFill="1" applyBorder="1" applyAlignment="1" applyProtection="1">
      <alignment vertical="center"/>
    </xf>
    <xf numFmtId="168" fontId="8" fillId="3" borderId="47" xfId="4" applyNumberFormat="1" applyFont="1" applyFill="1" applyBorder="1" applyAlignment="1" applyProtection="1">
      <alignment horizontal="center" vertical="center"/>
    </xf>
    <xf numFmtId="169" fontId="8" fillId="3" borderId="48" xfId="5" applyNumberFormat="1" applyFont="1" applyFill="1" applyBorder="1" applyAlignment="1" applyProtection="1">
      <alignment horizontal="right" vertical="center"/>
    </xf>
    <xf numFmtId="0" fontId="8" fillId="2" borderId="0" xfId="1" applyFont="1" applyFill="1" applyAlignment="1">
      <alignment horizontal="center" vertical="center"/>
    </xf>
    <xf numFmtId="49" fontId="9" fillId="2" borderId="0" xfId="1" applyNumberFormat="1" applyFont="1" applyFill="1" applyBorder="1"/>
    <xf numFmtId="170" fontId="9" fillId="2" borderId="0" xfId="3" applyNumberFormat="1" applyFont="1" applyFill="1" applyBorder="1" applyAlignment="1" applyProtection="1"/>
    <xf numFmtId="170" fontId="9" fillId="0" borderId="0" xfId="3" applyNumberFormat="1" applyFont="1" applyFill="1" applyBorder="1" applyAlignment="1" applyProtection="1"/>
    <xf numFmtId="165" fontId="8" fillId="2" borderId="17" xfId="3" applyNumberFormat="1" applyFont="1" applyFill="1" applyBorder="1" applyAlignment="1" applyProtection="1">
      <alignment vertical="center"/>
    </xf>
    <xf numFmtId="165" fontId="8" fillId="2" borderId="18" xfId="3" applyNumberFormat="1" applyFont="1" applyFill="1" applyBorder="1" applyAlignment="1" applyProtection="1">
      <alignment vertical="center"/>
    </xf>
    <xf numFmtId="165" fontId="8" fillId="2" borderId="19" xfId="3" applyNumberFormat="1" applyFont="1" applyFill="1" applyBorder="1" applyAlignment="1" applyProtection="1">
      <alignment vertical="center"/>
    </xf>
    <xf numFmtId="168" fontId="8" fillId="2" borderId="19" xfId="6" applyNumberFormat="1" applyFont="1" applyFill="1" applyBorder="1" applyAlignment="1" applyProtection="1">
      <alignment horizontal="center" vertical="center"/>
    </xf>
    <xf numFmtId="49" fontId="8" fillId="2" borderId="0" xfId="2" applyNumberFormat="1" applyFont="1" applyFill="1" applyBorder="1" applyAlignment="1" applyProtection="1">
      <alignment horizontal="right" vertical="center"/>
    </xf>
    <xf numFmtId="165" fontId="8" fillId="2" borderId="0" xfId="3" applyNumberFormat="1" applyFont="1" applyFill="1" applyBorder="1" applyAlignment="1" applyProtection="1">
      <alignment vertical="center"/>
    </xf>
    <xf numFmtId="165" fontId="8" fillId="2" borderId="22" xfId="3" applyNumberFormat="1" applyFont="1" applyFill="1" applyBorder="1" applyAlignment="1" applyProtection="1">
      <alignment vertical="center"/>
    </xf>
    <xf numFmtId="165" fontId="8" fillId="2" borderId="23" xfId="3" applyNumberFormat="1" applyFont="1" applyFill="1" applyBorder="1" applyAlignment="1" applyProtection="1">
      <alignment vertical="center"/>
    </xf>
    <xf numFmtId="168" fontId="8" fillId="2" borderId="23" xfId="6" applyNumberFormat="1" applyFont="1" applyFill="1" applyBorder="1" applyAlignment="1" applyProtection="1">
      <alignment horizontal="center" vertical="center"/>
    </xf>
    <xf numFmtId="165" fontId="9" fillId="2" borderId="0" xfId="3" applyNumberFormat="1" applyFont="1" applyFill="1" applyBorder="1" applyAlignment="1" applyProtection="1">
      <alignment vertical="center"/>
    </xf>
    <xf numFmtId="165" fontId="9" fillId="2" borderId="22" xfId="3" applyNumberFormat="1" applyFont="1" applyFill="1" applyBorder="1" applyAlignment="1" applyProtection="1">
      <alignment vertical="center"/>
    </xf>
    <xf numFmtId="165" fontId="9" fillId="2" borderId="23" xfId="3" applyNumberFormat="1" applyFont="1" applyFill="1" applyBorder="1" applyAlignment="1" applyProtection="1">
      <alignment vertical="center"/>
    </xf>
    <xf numFmtId="168" fontId="9" fillId="2" borderId="23" xfId="6" applyNumberFormat="1" applyFont="1" applyFill="1" applyBorder="1" applyAlignment="1" applyProtection="1">
      <alignment horizontal="center" vertical="center"/>
    </xf>
    <xf numFmtId="49" fontId="8" fillId="2" borderId="0" xfId="1" applyNumberFormat="1" applyFont="1" applyFill="1" applyBorder="1" applyAlignment="1">
      <alignment horizontal="left" vertical="center"/>
    </xf>
    <xf numFmtId="49" fontId="9" fillId="2" borderId="17" xfId="2" applyNumberFormat="1" applyFont="1" applyFill="1" applyBorder="1" applyAlignment="1" applyProtection="1">
      <alignment horizontal="left" vertical="center"/>
    </xf>
    <xf numFmtId="165" fontId="9" fillId="2" borderId="17" xfId="3" applyNumberFormat="1" applyFont="1" applyFill="1" applyBorder="1" applyAlignment="1" applyProtection="1">
      <alignment vertical="center"/>
    </xf>
    <xf numFmtId="165" fontId="9" fillId="2" borderId="18" xfId="3" applyNumberFormat="1" applyFont="1" applyFill="1" applyBorder="1" applyAlignment="1" applyProtection="1">
      <alignment vertical="center"/>
    </xf>
    <xf numFmtId="165" fontId="9" fillId="0" borderId="23" xfId="3" applyNumberFormat="1" applyFont="1" applyFill="1" applyBorder="1" applyAlignment="1" applyProtection="1">
      <alignment vertical="center"/>
    </xf>
    <xf numFmtId="167" fontId="8" fillId="2" borderId="0" xfId="4" applyNumberFormat="1" applyFont="1" applyFill="1" applyBorder="1" applyAlignment="1" applyProtection="1">
      <alignment horizontal="center" vertical="center"/>
    </xf>
    <xf numFmtId="167" fontId="8" fillId="2" borderId="26" xfId="4" applyNumberFormat="1" applyFont="1" applyFill="1" applyBorder="1" applyAlignment="1" applyProtection="1">
      <alignment horizontal="center" vertical="center"/>
    </xf>
    <xf numFmtId="49" fontId="8" fillId="2" borderId="0" xfId="1" applyNumberFormat="1" applyFont="1" applyFill="1" applyBorder="1" applyAlignment="1">
      <alignment horizontal="left" vertical="center" wrapText="1"/>
    </xf>
    <xf numFmtId="49" fontId="8" fillId="2" borderId="22" xfId="2" applyNumberFormat="1" applyFont="1" applyFill="1" applyBorder="1" applyAlignment="1" applyProtection="1">
      <alignment horizontal="left" vertical="center"/>
    </xf>
    <xf numFmtId="165" fontId="8" fillId="0" borderId="23" xfId="3" applyNumberFormat="1" applyFont="1" applyFill="1" applyBorder="1" applyAlignment="1" applyProtection="1">
      <alignment vertical="center"/>
    </xf>
    <xf numFmtId="165" fontId="8" fillId="0" borderId="18" xfId="3" applyNumberFormat="1" applyFont="1" applyFill="1" applyBorder="1" applyAlignment="1" applyProtection="1">
      <alignment vertical="center"/>
    </xf>
    <xf numFmtId="49" fontId="10" fillId="2" borderId="22" xfId="2" applyNumberFormat="1" applyFont="1" applyFill="1" applyBorder="1" applyAlignment="1" applyProtection="1">
      <alignment horizontal="left" vertical="center"/>
    </xf>
    <xf numFmtId="49" fontId="10" fillId="2" borderId="0" xfId="2" applyNumberFormat="1" applyFont="1" applyFill="1" applyBorder="1" applyAlignment="1" applyProtection="1">
      <alignment horizontal="left" vertical="top"/>
    </xf>
    <xf numFmtId="168" fontId="8" fillId="0" borderId="23" xfId="6" applyNumberFormat="1" applyFont="1" applyFill="1" applyBorder="1" applyAlignment="1" applyProtection="1">
      <alignment horizontal="center" vertical="center"/>
    </xf>
    <xf numFmtId="169" fontId="8" fillId="0" borderId="24" xfId="5" applyNumberFormat="1" applyFont="1" applyFill="1" applyBorder="1" applyAlignment="1" applyProtection="1">
      <alignment horizontal="right" vertical="center"/>
    </xf>
    <xf numFmtId="0" fontId="8" fillId="2" borderId="21" xfId="1" applyFont="1" applyFill="1" applyBorder="1" applyAlignment="1">
      <alignment horizontal="center" vertical="center"/>
    </xf>
    <xf numFmtId="49" fontId="8" fillId="2" borderId="25" xfId="2" applyNumberFormat="1" applyFont="1" applyFill="1" applyBorder="1" applyAlignment="1" applyProtection="1">
      <alignment horizontal="right" vertical="center"/>
    </xf>
    <xf numFmtId="49" fontId="8" fillId="2" borderId="25" xfId="2" applyNumberFormat="1" applyFont="1" applyFill="1" applyBorder="1" applyAlignment="1" applyProtection="1">
      <alignment horizontal="left" vertical="center"/>
    </xf>
    <xf numFmtId="49" fontId="8" fillId="2" borderId="26" xfId="2" applyNumberFormat="1" applyFont="1" applyFill="1" applyBorder="1" applyAlignment="1" applyProtection="1">
      <alignment horizontal="left" vertical="center"/>
    </xf>
    <xf numFmtId="49" fontId="8" fillId="3" borderId="30" xfId="2" applyNumberFormat="1" applyFont="1" applyFill="1" applyBorder="1" applyAlignment="1" applyProtection="1">
      <alignment horizontal="left" vertical="center"/>
    </xf>
    <xf numFmtId="167" fontId="9" fillId="2" borderId="19" xfId="4" applyNumberFormat="1" applyFont="1" applyFill="1" applyBorder="1" applyAlignment="1" applyProtection="1">
      <alignment vertical="center"/>
    </xf>
    <xf numFmtId="167" fontId="9" fillId="2" borderId="18" xfId="4" applyNumberFormat="1" applyFont="1" applyFill="1" applyBorder="1" applyAlignment="1" applyProtection="1">
      <alignment vertical="center"/>
    </xf>
    <xf numFmtId="49" fontId="9" fillId="4" borderId="35" xfId="2" applyNumberFormat="1" applyFont="1" applyFill="1" applyBorder="1" applyAlignment="1" applyProtection="1">
      <alignment horizontal="right" vertical="center"/>
    </xf>
    <xf numFmtId="0" fontId="9" fillId="2" borderId="0" xfId="1" applyFont="1" applyFill="1" applyAlignment="1">
      <alignment horizontal="center" vertical="center"/>
    </xf>
    <xf numFmtId="0" fontId="9" fillId="0" borderId="0" xfId="1" applyFont="1" applyFill="1"/>
    <xf numFmtId="0" fontId="8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0" xfId="1" applyFont="1" applyFill="1" applyBorder="1"/>
    <xf numFmtId="167" fontId="9" fillId="2" borderId="0" xfId="1" applyNumberFormat="1" applyFont="1" applyFill="1" applyBorder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8" fillId="2" borderId="11" xfId="2" applyNumberFormat="1" applyFont="1" applyFill="1" applyBorder="1" applyAlignment="1" applyProtection="1">
      <alignment horizontal="center" vertical="center" wrapText="1"/>
    </xf>
    <xf numFmtId="4" fontId="4" fillId="2" borderId="12" xfId="3" applyNumberFormat="1" applyFont="1" applyFill="1" applyBorder="1" applyAlignment="1" applyProtection="1">
      <alignment horizontal="center" vertical="center" wrapText="1"/>
    </xf>
    <xf numFmtId="4" fontId="4" fillId="0" borderId="12" xfId="3" applyNumberFormat="1" applyFont="1" applyFill="1" applyBorder="1" applyAlignment="1" applyProtection="1">
      <alignment horizontal="center" vertical="center" wrapText="1"/>
    </xf>
    <xf numFmtId="4" fontId="4" fillId="2" borderId="13" xfId="3" applyNumberFormat="1" applyFont="1" applyFill="1" applyBorder="1" applyAlignment="1" applyProtection="1">
      <alignment horizontal="center" vertical="center" wrapText="1"/>
    </xf>
    <xf numFmtId="49" fontId="8" fillId="2" borderId="0" xfId="2" applyNumberFormat="1" applyFont="1" applyFill="1" applyBorder="1" applyAlignment="1" applyProtection="1">
      <alignment horizontal="left" vertical="center" wrapText="1"/>
    </xf>
    <xf numFmtId="49" fontId="9" fillId="2" borderId="22" xfId="2" applyNumberFormat="1" applyFont="1" applyFill="1" applyBorder="1" applyAlignment="1" applyProtection="1">
      <alignment horizontal="center" vertical="center"/>
    </xf>
    <xf numFmtId="49" fontId="8" fillId="2" borderId="22" xfId="2" applyNumberFormat="1" applyFont="1" applyFill="1" applyBorder="1" applyAlignment="1" applyProtection="1">
      <alignment horizontal="left" vertical="center" wrapText="1"/>
    </xf>
    <xf numFmtId="49" fontId="9" fillId="2" borderId="22" xfId="2" applyNumberFormat="1" applyFont="1" applyFill="1" applyBorder="1" applyAlignment="1" applyProtection="1">
      <alignment horizontal="left" vertical="center" wrapText="1"/>
    </xf>
    <xf numFmtId="0" fontId="8" fillId="2" borderId="0" xfId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horizontal="left" vertical="center" wrapText="1"/>
    </xf>
    <xf numFmtId="49" fontId="10" fillId="2" borderId="0" xfId="2" applyNumberFormat="1" applyFont="1" applyFill="1" applyBorder="1" applyAlignment="1" applyProtection="1">
      <alignment horizontal="left" vertical="center" wrapText="1"/>
    </xf>
    <xf numFmtId="49" fontId="10" fillId="2" borderId="22" xfId="2" applyNumberFormat="1" applyFont="1" applyFill="1" applyBorder="1" applyAlignment="1" applyProtection="1">
      <alignment horizontal="left" vertical="center" wrapText="1"/>
    </xf>
    <xf numFmtId="0" fontId="14" fillId="2" borderId="6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</cellXfs>
  <cellStyles count="7">
    <cellStyle name="Comma [0]_Marilù (v.0.5)" xfId="2" xr:uid="{00000000-0005-0000-0000-000000000000}"/>
    <cellStyle name="Comma 2" xfId="4" xr:uid="{00000000-0005-0000-0000-000001000000}"/>
    <cellStyle name="Migliaia [0]_Asl 6_Raccordo MONISANIT al 31 dicembre 2007 (v. FINALE del 30.05.2008)" xfId="3" xr:uid="{00000000-0005-0000-0000-000002000000}"/>
    <cellStyle name="Migliaia_Asl 6_Raccordo MONISANIT al 31 dicembre 2007 (v. FINALE del 30.05.2008)" xfId="6" xr:uid="{00000000-0005-0000-0000-000003000000}"/>
    <cellStyle name="Normale" xfId="0" builtinId="0"/>
    <cellStyle name="Normale_Asl 6_Raccordo MONISANIT al 31 dicembre 2007 (v. FINALE del 30.05.2008)" xfId="1" xr:uid="{00000000-0005-0000-0000-000005000000}"/>
    <cellStyle name="Percent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9"/>
  <sheetViews>
    <sheetView tabSelected="1" topLeftCell="A79" zoomScale="70" zoomScaleNormal="70" workbookViewId="0">
      <selection activeCell="P149" sqref="P149"/>
    </sheetView>
  </sheetViews>
  <sheetFormatPr defaultColWidth="10.44140625" defaultRowHeight="18" x14ac:dyDescent="0.35"/>
  <cols>
    <col min="1" max="1" width="4" style="152" customWidth="1"/>
    <col min="2" max="2" width="4.5546875" style="152" customWidth="1"/>
    <col min="3" max="3" width="1.88671875" style="152" customWidth="1"/>
    <col min="4" max="6" width="4" style="152" customWidth="1"/>
    <col min="7" max="7" width="68.109375" style="5" customWidth="1"/>
    <col min="8" max="10" width="18" style="5" customWidth="1"/>
    <col min="11" max="11" width="17.6640625" style="153" customWidth="1"/>
    <col min="12" max="12" width="18.5546875" style="5" customWidth="1"/>
    <col min="13" max="13" width="13.109375" style="5" customWidth="1"/>
    <col min="14" max="14" width="16.109375" style="5" customWidth="1"/>
    <col min="15" max="15" width="14.88671875" style="5" bestFit="1" customWidth="1"/>
    <col min="16" max="16384" width="10.44140625" style="5"/>
  </cols>
  <sheetData>
    <row r="1" spans="1:13" s="1" customFormat="1" ht="27.6" customHeight="1" thickBot="1" x14ac:dyDescent="0.35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60"/>
      <c r="L1" s="161" t="s">
        <v>1</v>
      </c>
      <c r="M1" s="162"/>
    </row>
    <row r="2" spans="1:13" s="1" customFormat="1" ht="27.6" customHeight="1" thickBot="1" x14ac:dyDescent="0.35">
      <c r="A2" s="165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7"/>
      <c r="L2" s="163"/>
      <c r="M2" s="164"/>
    </row>
    <row r="3" spans="1:13" s="4" customFormat="1" ht="1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3"/>
    </row>
    <row r="4" spans="1:13" ht="38.25" customHeight="1" thickBot="1" x14ac:dyDescent="0.4">
      <c r="A4" s="168" t="s">
        <v>3</v>
      </c>
      <c r="B4" s="168"/>
      <c r="C4" s="168"/>
      <c r="D4" s="168"/>
      <c r="E4" s="168"/>
      <c r="F4" s="168"/>
      <c r="G4" s="168"/>
      <c r="H4" s="168"/>
      <c r="I4" s="168"/>
      <c r="J4" s="169" t="s">
        <v>4</v>
      </c>
      <c r="K4" s="170" t="s">
        <v>5</v>
      </c>
      <c r="L4" s="171" t="s">
        <v>6</v>
      </c>
      <c r="M4" s="171"/>
    </row>
    <row r="5" spans="1:13" ht="32.25" customHeight="1" x14ac:dyDescent="0.35">
      <c r="A5" s="168"/>
      <c r="B5" s="168"/>
      <c r="C5" s="168"/>
      <c r="D5" s="168"/>
      <c r="E5" s="168"/>
      <c r="F5" s="168"/>
      <c r="G5" s="168"/>
      <c r="H5" s="168"/>
      <c r="I5" s="168"/>
      <c r="J5" s="169"/>
      <c r="K5" s="170"/>
      <c r="L5" s="6" t="s">
        <v>7</v>
      </c>
      <c r="M5" s="7" t="s">
        <v>8</v>
      </c>
    </row>
    <row r="6" spans="1:13" s="15" customFormat="1" ht="27" customHeight="1" x14ac:dyDescent="0.3">
      <c r="A6" s="8" t="s">
        <v>9</v>
      </c>
      <c r="B6" s="9" t="s">
        <v>10</v>
      </c>
      <c r="C6" s="9"/>
      <c r="D6" s="9"/>
      <c r="E6" s="9"/>
      <c r="F6" s="9"/>
      <c r="G6" s="9"/>
      <c r="H6" s="10"/>
      <c r="I6" s="11"/>
      <c r="J6" s="12"/>
      <c r="K6" s="12"/>
      <c r="L6" s="13"/>
      <c r="M6" s="14"/>
    </row>
    <row r="7" spans="1:13" s="15" customFormat="1" ht="27" customHeight="1" x14ac:dyDescent="0.3">
      <c r="A7" s="16"/>
      <c r="B7" s="17" t="s">
        <v>11</v>
      </c>
      <c r="C7" s="18" t="s">
        <v>12</v>
      </c>
      <c r="D7" s="18"/>
      <c r="E7" s="18"/>
      <c r="F7" s="18"/>
      <c r="G7" s="18"/>
      <c r="H7" s="19"/>
      <c r="I7" s="20"/>
      <c r="J7" s="21">
        <f>SUM(J8:J12)</f>
        <v>6242547.3599999994</v>
      </c>
      <c r="K7" s="21">
        <f>SUM(K8:K12)</f>
        <v>4892209.4100000011</v>
      </c>
      <c r="L7" s="22">
        <f t="shared" ref="L7:L26" si="0">J7-K7</f>
        <v>1350337.9499999983</v>
      </c>
      <c r="M7" s="23">
        <f t="shared" ref="M7:M26" si="1">IF(K7=0,"-    ",L7/K7)</f>
        <v>0.27601801902425066</v>
      </c>
    </row>
    <row r="8" spans="1:13" s="34" customFormat="1" ht="27" customHeight="1" x14ac:dyDescent="0.3">
      <c r="A8" s="24"/>
      <c r="B8" s="25"/>
      <c r="C8" s="26"/>
      <c r="D8" s="27" t="s">
        <v>13</v>
      </c>
      <c r="E8" s="28" t="s">
        <v>14</v>
      </c>
      <c r="F8" s="28"/>
      <c r="G8" s="28"/>
      <c r="H8" s="29"/>
      <c r="I8" s="30"/>
      <c r="J8" s="31">
        <v>0</v>
      </c>
      <c r="K8" s="31">
        <v>0</v>
      </c>
      <c r="L8" s="32">
        <f t="shared" si="0"/>
        <v>0</v>
      </c>
      <c r="M8" s="33" t="str">
        <f t="shared" si="1"/>
        <v xml:space="preserve">-    </v>
      </c>
    </row>
    <row r="9" spans="1:13" s="34" customFormat="1" ht="27" customHeight="1" x14ac:dyDescent="0.3">
      <c r="A9" s="24"/>
      <c r="B9" s="25"/>
      <c r="C9" s="26"/>
      <c r="D9" s="27" t="s">
        <v>15</v>
      </c>
      <c r="E9" s="28" t="s">
        <v>16</v>
      </c>
      <c r="F9" s="28"/>
      <c r="G9" s="28"/>
      <c r="H9" s="29"/>
      <c r="I9" s="30"/>
      <c r="J9" s="31">
        <v>0</v>
      </c>
      <c r="K9" s="31">
        <v>0</v>
      </c>
      <c r="L9" s="32">
        <f t="shared" si="0"/>
        <v>0</v>
      </c>
      <c r="M9" s="33" t="str">
        <f t="shared" si="1"/>
        <v xml:space="preserve">-    </v>
      </c>
    </row>
    <row r="10" spans="1:13" s="34" customFormat="1" ht="27" customHeight="1" x14ac:dyDescent="0.3">
      <c r="A10" s="35"/>
      <c r="B10" s="25"/>
      <c r="C10" s="26"/>
      <c r="D10" s="27" t="s">
        <v>17</v>
      </c>
      <c r="E10" s="28" t="s">
        <v>18</v>
      </c>
      <c r="F10" s="28"/>
      <c r="G10" s="28"/>
      <c r="H10" s="29"/>
      <c r="I10" s="30"/>
      <c r="J10" s="31">
        <v>0</v>
      </c>
      <c r="K10" s="31">
        <v>0</v>
      </c>
      <c r="L10" s="32">
        <f t="shared" si="0"/>
        <v>0</v>
      </c>
      <c r="M10" s="33" t="str">
        <f t="shared" si="1"/>
        <v xml:space="preserve">-    </v>
      </c>
    </row>
    <row r="11" spans="1:13" s="34" customFormat="1" ht="27" customHeight="1" x14ac:dyDescent="0.3">
      <c r="A11" s="35"/>
      <c r="B11" s="25"/>
      <c r="C11" s="25"/>
      <c r="D11" s="27" t="s">
        <v>19</v>
      </c>
      <c r="E11" s="28" t="s">
        <v>20</v>
      </c>
      <c r="F11" s="28"/>
      <c r="G11" s="28"/>
      <c r="H11" s="29"/>
      <c r="I11" s="30"/>
      <c r="J11" s="31">
        <v>1910316.02</v>
      </c>
      <c r="K11" s="31">
        <v>755136.79</v>
      </c>
      <c r="L11" s="32">
        <f t="shared" si="0"/>
        <v>1155179.23</v>
      </c>
      <c r="M11" s="33">
        <f t="shared" si="1"/>
        <v>1.5297615548568357</v>
      </c>
    </row>
    <row r="12" spans="1:13" s="34" customFormat="1" ht="27" customHeight="1" x14ac:dyDescent="0.3">
      <c r="A12" s="35"/>
      <c r="B12" s="25"/>
      <c r="C12" s="25"/>
      <c r="D12" s="27" t="s">
        <v>21</v>
      </c>
      <c r="E12" s="28" t="s">
        <v>22</v>
      </c>
      <c r="F12" s="28"/>
      <c r="G12" s="28"/>
      <c r="H12" s="29"/>
      <c r="I12" s="30"/>
      <c r="J12" s="31">
        <v>4332231.34</v>
      </c>
      <c r="K12" s="31">
        <v>4137072.620000001</v>
      </c>
      <c r="L12" s="32">
        <f t="shared" si="0"/>
        <v>195158.71999999881</v>
      </c>
      <c r="M12" s="33">
        <f t="shared" si="1"/>
        <v>4.7173143409795587E-2</v>
      </c>
    </row>
    <row r="13" spans="1:13" s="15" customFormat="1" ht="27" customHeight="1" x14ac:dyDescent="0.3">
      <c r="A13" s="16"/>
      <c r="B13" s="17" t="s">
        <v>23</v>
      </c>
      <c r="C13" s="18" t="s">
        <v>24</v>
      </c>
      <c r="D13" s="18"/>
      <c r="E13" s="18"/>
      <c r="F13" s="18"/>
      <c r="G13" s="18"/>
      <c r="H13" s="19"/>
      <c r="I13" s="20"/>
      <c r="J13" s="21">
        <f>J14+J17+SUM(J20:J26)</f>
        <v>214024797.78</v>
      </c>
      <c r="K13" s="21">
        <f>K14+K17+SUM(K20:K26)</f>
        <v>220995807.94</v>
      </c>
      <c r="L13" s="22">
        <f t="shared" si="0"/>
        <v>-6971010.1599999964</v>
      </c>
      <c r="M13" s="23">
        <f t="shared" si="1"/>
        <v>-3.154363073661838E-2</v>
      </c>
    </row>
    <row r="14" spans="1:13" s="34" customFormat="1" ht="27" customHeight="1" x14ac:dyDescent="0.3">
      <c r="A14" s="24"/>
      <c r="B14" s="25"/>
      <c r="C14" s="26"/>
      <c r="D14" s="27" t="s">
        <v>13</v>
      </c>
      <c r="E14" s="28" t="s">
        <v>25</v>
      </c>
      <c r="F14" s="28"/>
      <c r="G14" s="28"/>
      <c r="H14" s="29"/>
      <c r="I14" s="30"/>
      <c r="J14" s="31">
        <f>SUM(J15:J16)</f>
        <v>2555229.29</v>
      </c>
      <c r="K14" s="31">
        <f>SUM(K15:K16)</f>
        <v>2555229.29</v>
      </c>
      <c r="L14" s="32">
        <f t="shared" si="0"/>
        <v>0</v>
      </c>
      <c r="M14" s="33">
        <f t="shared" si="1"/>
        <v>0</v>
      </c>
    </row>
    <row r="15" spans="1:13" s="34" customFormat="1" ht="27" customHeight="1" x14ac:dyDescent="0.3">
      <c r="A15" s="24"/>
      <c r="B15" s="25"/>
      <c r="C15" s="26"/>
      <c r="D15" s="27"/>
      <c r="E15" s="36" t="s">
        <v>26</v>
      </c>
      <c r="F15" s="36" t="s">
        <v>27</v>
      </c>
      <c r="G15" s="28"/>
      <c r="H15" s="37"/>
      <c r="I15" s="38"/>
      <c r="J15" s="39">
        <v>688854.15</v>
      </c>
      <c r="K15" s="39">
        <v>688854.15</v>
      </c>
      <c r="L15" s="40">
        <f t="shared" si="0"/>
        <v>0</v>
      </c>
      <c r="M15" s="41">
        <f t="shared" si="1"/>
        <v>0</v>
      </c>
    </row>
    <row r="16" spans="1:13" s="34" customFormat="1" ht="27" customHeight="1" x14ac:dyDescent="0.3">
      <c r="A16" s="24"/>
      <c r="B16" s="25"/>
      <c r="C16" s="26"/>
      <c r="D16" s="27"/>
      <c r="E16" s="36" t="s">
        <v>28</v>
      </c>
      <c r="F16" s="36" t="s">
        <v>29</v>
      </c>
      <c r="G16" s="28"/>
      <c r="H16" s="37"/>
      <c r="I16" s="38"/>
      <c r="J16" s="39">
        <v>1866375.14</v>
      </c>
      <c r="K16" s="39">
        <v>1866375.14</v>
      </c>
      <c r="L16" s="40">
        <f t="shared" si="0"/>
        <v>0</v>
      </c>
      <c r="M16" s="41">
        <f t="shared" si="1"/>
        <v>0</v>
      </c>
    </row>
    <row r="17" spans="1:13" s="34" customFormat="1" ht="27" customHeight="1" x14ac:dyDescent="0.3">
      <c r="A17" s="24"/>
      <c r="B17" s="25"/>
      <c r="C17" s="26"/>
      <c r="D17" s="27" t="s">
        <v>15</v>
      </c>
      <c r="E17" s="28" t="s">
        <v>30</v>
      </c>
      <c r="F17" s="28"/>
      <c r="G17" s="28"/>
      <c r="H17" s="29"/>
      <c r="I17" s="30"/>
      <c r="J17" s="31">
        <f>SUM(J18:J19)</f>
        <v>170734968.08000001</v>
      </c>
      <c r="K17" s="31">
        <f>SUM(K18:K19)</f>
        <v>178233844.99000001</v>
      </c>
      <c r="L17" s="32">
        <f t="shared" si="0"/>
        <v>-7498876.9099999964</v>
      </c>
      <c r="M17" s="33">
        <f t="shared" si="1"/>
        <v>-4.2073248828923195E-2</v>
      </c>
    </row>
    <row r="18" spans="1:13" s="46" customFormat="1" ht="27" customHeight="1" x14ac:dyDescent="0.3">
      <c r="A18" s="42"/>
      <c r="B18" s="43"/>
      <c r="C18" s="44"/>
      <c r="D18" s="45"/>
      <c r="E18" s="36" t="s">
        <v>26</v>
      </c>
      <c r="F18" s="36" t="s">
        <v>31</v>
      </c>
      <c r="G18" s="36"/>
      <c r="H18" s="37"/>
      <c r="I18" s="38"/>
      <c r="J18" s="39">
        <v>6558481.709999999</v>
      </c>
      <c r="K18" s="39">
        <v>7017150.7700000005</v>
      </c>
      <c r="L18" s="40">
        <f t="shared" si="0"/>
        <v>-458669.06000000145</v>
      </c>
      <c r="M18" s="41">
        <f t="shared" si="1"/>
        <v>-6.5364002432571566E-2</v>
      </c>
    </row>
    <row r="19" spans="1:13" s="46" customFormat="1" ht="27" customHeight="1" x14ac:dyDescent="0.3">
      <c r="A19" s="42"/>
      <c r="B19" s="43"/>
      <c r="C19" s="44"/>
      <c r="D19" s="45"/>
      <c r="E19" s="36" t="s">
        <v>28</v>
      </c>
      <c r="F19" s="36" t="s">
        <v>32</v>
      </c>
      <c r="G19" s="36"/>
      <c r="H19" s="37"/>
      <c r="I19" s="38"/>
      <c r="J19" s="39">
        <v>164176486.37</v>
      </c>
      <c r="K19" s="39">
        <v>171216694.22</v>
      </c>
      <c r="L19" s="40">
        <f t="shared" si="0"/>
        <v>-7040207.849999994</v>
      </c>
      <c r="M19" s="41">
        <f t="shared" si="1"/>
        <v>-4.1118699797777193E-2</v>
      </c>
    </row>
    <row r="20" spans="1:13" s="34" customFormat="1" ht="27" customHeight="1" x14ac:dyDescent="0.3">
      <c r="A20" s="35"/>
      <c r="B20" s="25"/>
      <c r="C20" s="26"/>
      <c r="D20" s="27" t="s">
        <v>17</v>
      </c>
      <c r="E20" s="28" t="s">
        <v>33</v>
      </c>
      <c r="F20" s="28"/>
      <c r="G20" s="28"/>
      <c r="H20" s="29"/>
      <c r="I20" s="30"/>
      <c r="J20" s="31">
        <v>1148214.9700000007</v>
      </c>
      <c r="K20" s="31">
        <v>1415823.9499999993</v>
      </c>
      <c r="L20" s="32">
        <f t="shared" si="0"/>
        <v>-267608.97999999858</v>
      </c>
      <c r="M20" s="33">
        <f t="shared" si="1"/>
        <v>-0.18901289245742645</v>
      </c>
    </row>
    <row r="21" spans="1:13" s="34" customFormat="1" ht="27" customHeight="1" x14ac:dyDescent="0.3">
      <c r="A21" s="35"/>
      <c r="B21" s="25"/>
      <c r="C21" s="26"/>
      <c r="D21" s="27" t="s">
        <v>19</v>
      </c>
      <c r="E21" s="28" t="s">
        <v>34</v>
      </c>
      <c r="F21" s="28"/>
      <c r="G21" s="28"/>
      <c r="H21" s="29"/>
      <c r="I21" s="30"/>
      <c r="J21" s="31">
        <v>6066479.8299999982</v>
      </c>
      <c r="K21" s="31">
        <v>7475334.9299999923</v>
      </c>
      <c r="L21" s="32">
        <f t="shared" si="0"/>
        <v>-1408855.099999994</v>
      </c>
      <c r="M21" s="33">
        <f t="shared" si="1"/>
        <v>-0.18846715407305442</v>
      </c>
    </row>
    <row r="22" spans="1:13" s="34" customFormat="1" ht="27" customHeight="1" x14ac:dyDescent="0.3">
      <c r="A22" s="35"/>
      <c r="B22" s="25"/>
      <c r="C22" s="26"/>
      <c r="D22" s="27" t="s">
        <v>21</v>
      </c>
      <c r="E22" s="28" t="s">
        <v>35</v>
      </c>
      <c r="F22" s="28"/>
      <c r="G22" s="28"/>
      <c r="H22" s="29"/>
      <c r="I22" s="30"/>
      <c r="J22" s="31">
        <v>1036606.0499999989</v>
      </c>
      <c r="K22" s="31">
        <v>1365026.67</v>
      </c>
      <c r="L22" s="32">
        <f t="shared" si="0"/>
        <v>-328420.62000000104</v>
      </c>
      <c r="M22" s="33">
        <f t="shared" si="1"/>
        <v>-0.24059648592800101</v>
      </c>
    </row>
    <row r="23" spans="1:13" s="34" customFormat="1" ht="27" customHeight="1" x14ac:dyDescent="0.3">
      <c r="A23" s="35"/>
      <c r="B23" s="25"/>
      <c r="C23" s="26"/>
      <c r="D23" s="27" t="s">
        <v>36</v>
      </c>
      <c r="E23" s="28" t="s">
        <v>37</v>
      </c>
      <c r="F23" s="28"/>
      <c r="G23" s="28"/>
      <c r="H23" s="29"/>
      <c r="I23" s="30"/>
      <c r="J23" s="31">
        <v>733377.33000000007</v>
      </c>
      <c r="K23" s="31">
        <v>685752.41999999993</v>
      </c>
      <c r="L23" s="32">
        <f t="shared" si="0"/>
        <v>47624.910000000149</v>
      </c>
      <c r="M23" s="33">
        <f t="shared" si="1"/>
        <v>6.9449131510174109E-2</v>
      </c>
    </row>
    <row r="24" spans="1:13" s="34" customFormat="1" ht="27" customHeight="1" x14ac:dyDescent="0.3">
      <c r="A24" s="35"/>
      <c r="B24" s="25"/>
      <c r="C24" s="26"/>
      <c r="D24" s="27" t="s">
        <v>38</v>
      </c>
      <c r="E24" s="28" t="s">
        <v>39</v>
      </c>
      <c r="F24" s="28"/>
      <c r="G24" s="28"/>
      <c r="H24" s="29"/>
      <c r="I24" s="30"/>
      <c r="J24" s="31">
        <v>33200</v>
      </c>
      <c r="K24" s="31">
        <v>33200</v>
      </c>
      <c r="L24" s="32">
        <f t="shared" si="0"/>
        <v>0</v>
      </c>
      <c r="M24" s="33">
        <f t="shared" si="1"/>
        <v>0</v>
      </c>
    </row>
    <row r="25" spans="1:13" s="34" customFormat="1" ht="27" customHeight="1" x14ac:dyDescent="0.3">
      <c r="A25" s="35"/>
      <c r="B25" s="25"/>
      <c r="C25" s="25"/>
      <c r="D25" s="27" t="s">
        <v>40</v>
      </c>
      <c r="E25" s="28" t="s">
        <v>41</v>
      </c>
      <c r="F25" s="28"/>
      <c r="G25" s="28"/>
      <c r="H25" s="29"/>
      <c r="I25" s="30"/>
      <c r="J25" s="31">
        <v>753764.23999999836</v>
      </c>
      <c r="K25" s="31">
        <v>891309.08000000194</v>
      </c>
      <c r="L25" s="32">
        <f t="shared" si="0"/>
        <v>-137544.84000000358</v>
      </c>
      <c r="M25" s="33">
        <f t="shared" si="1"/>
        <v>-0.15431778166110827</v>
      </c>
    </row>
    <row r="26" spans="1:13" s="34" customFormat="1" ht="27" customHeight="1" x14ac:dyDescent="0.3">
      <c r="A26" s="35"/>
      <c r="B26" s="25"/>
      <c r="C26" s="25"/>
      <c r="D26" s="27" t="s">
        <v>42</v>
      </c>
      <c r="E26" s="34" t="s">
        <v>43</v>
      </c>
      <c r="H26" s="47"/>
      <c r="I26" s="48"/>
      <c r="J26" s="31">
        <v>30962957.989999998</v>
      </c>
      <c r="K26" s="31">
        <v>28340286.609999999</v>
      </c>
      <c r="L26" s="32">
        <f t="shared" si="0"/>
        <v>2622671.379999999</v>
      </c>
      <c r="M26" s="33">
        <f t="shared" si="1"/>
        <v>9.2542161485218627E-2</v>
      </c>
    </row>
    <row r="27" spans="1:13" s="34" customFormat="1" ht="27" customHeight="1" x14ac:dyDescent="0.3">
      <c r="A27" s="35"/>
      <c r="B27" s="25"/>
      <c r="C27" s="25"/>
      <c r="D27" s="27"/>
      <c r="H27" s="49" t="s">
        <v>44</v>
      </c>
      <c r="I27" s="49" t="s">
        <v>45</v>
      </c>
      <c r="J27" s="31"/>
      <c r="K27" s="31"/>
      <c r="L27" s="32"/>
      <c r="M27" s="33"/>
    </row>
    <row r="28" spans="1:13" s="15" customFormat="1" ht="48" customHeight="1" x14ac:dyDescent="0.3">
      <c r="A28" s="16"/>
      <c r="B28" s="17" t="s">
        <v>46</v>
      </c>
      <c r="C28" s="172" t="s">
        <v>47</v>
      </c>
      <c r="D28" s="172"/>
      <c r="E28" s="172"/>
      <c r="F28" s="172"/>
      <c r="G28" s="172"/>
      <c r="H28" s="21">
        <f>H29+H34</f>
        <v>50484.07</v>
      </c>
      <c r="I28" s="21">
        <f>I29+I34</f>
        <v>0</v>
      </c>
      <c r="J28" s="21">
        <f>J29+J34</f>
        <v>7278814.5499999998</v>
      </c>
      <c r="K28" s="21">
        <f>K29+K34</f>
        <v>7317925.4900000002</v>
      </c>
      <c r="L28" s="22">
        <f t="shared" ref="L28:L37" si="2">J28-K28</f>
        <v>-39110.94000000041</v>
      </c>
      <c r="M28" s="23">
        <f t="shared" ref="M28:M37" si="3">IF(K28=0,"-    ",L28/K28)</f>
        <v>-5.3445392486498808E-3</v>
      </c>
    </row>
    <row r="29" spans="1:13" s="34" customFormat="1" ht="27" customHeight="1" x14ac:dyDescent="0.3">
      <c r="A29" s="35"/>
      <c r="B29" s="25"/>
      <c r="C29" s="25"/>
      <c r="D29" s="27" t="s">
        <v>13</v>
      </c>
      <c r="E29" s="34" t="s">
        <v>48</v>
      </c>
      <c r="H29" s="31">
        <f>SUM(H30:H33)</f>
        <v>50484.07</v>
      </c>
      <c r="I29" s="31">
        <f>SUM(I30:I33)</f>
        <v>0</v>
      </c>
      <c r="J29" s="31">
        <f>SUM(J30:J33)</f>
        <v>50484.07</v>
      </c>
      <c r="K29" s="31">
        <f>SUM(K30:K33)</f>
        <v>50484.07</v>
      </c>
      <c r="L29" s="32">
        <f t="shared" si="2"/>
        <v>0</v>
      </c>
      <c r="M29" s="33">
        <f t="shared" si="3"/>
        <v>0</v>
      </c>
    </row>
    <row r="30" spans="1:13" s="34" customFormat="1" ht="27" customHeight="1" x14ac:dyDescent="0.3">
      <c r="A30" s="24"/>
      <c r="B30" s="25"/>
      <c r="C30" s="26"/>
      <c r="D30" s="27"/>
      <c r="E30" s="36" t="s">
        <v>26</v>
      </c>
      <c r="F30" s="36" t="s">
        <v>49</v>
      </c>
      <c r="G30" s="28"/>
      <c r="H30" s="39">
        <v>0</v>
      </c>
      <c r="I30" s="38"/>
      <c r="J30" s="39">
        <v>0</v>
      </c>
      <c r="K30" s="39">
        <v>0</v>
      </c>
      <c r="L30" s="40">
        <f t="shared" si="2"/>
        <v>0</v>
      </c>
      <c r="M30" s="41" t="str">
        <f t="shared" si="3"/>
        <v xml:space="preserve">-    </v>
      </c>
    </row>
    <row r="31" spans="1:13" s="34" customFormat="1" ht="27" customHeight="1" x14ac:dyDescent="0.3">
      <c r="A31" s="24"/>
      <c r="B31" s="25"/>
      <c r="C31" s="26"/>
      <c r="D31" s="27"/>
      <c r="E31" s="36" t="s">
        <v>28</v>
      </c>
      <c r="F31" s="36" t="s">
        <v>50</v>
      </c>
      <c r="G31" s="28"/>
      <c r="H31" s="39">
        <v>0</v>
      </c>
      <c r="I31" s="38"/>
      <c r="J31" s="39">
        <v>0</v>
      </c>
      <c r="K31" s="39">
        <v>0</v>
      </c>
      <c r="L31" s="40">
        <f t="shared" si="2"/>
        <v>0</v>
      </c>
      <c r="M31" s="41" t="str">
        <f t="shared" si="3"/>
        <v xml:space="preserve">-    </v>
      </c>
    </row>
    <row r="32" spans="1:13" s="34" customFormat="1" ht="27" customHeight="1" x14ac:dyDescent="0.3">
      <c r="A32" s="24"/>
      <c r="B32" s="25"/>
      <c r="C32" s="26"/>
      <c r="D32" s="27"/>
      <c r="E32" s="36" t="s">
        <v>51</v>
      </c>
      <c r="F32" s="36" t="s">
        <v>52</v>
      </c>
      <c r="G32" s="50"/>
      <c r="H32" s="38">
        <v>0</v>
      </c>
      <c r="I32" s="38"/>
      <c r="J32" s="39">
        <v>0</v>
      </c>
      <c r="K32" s="39">
        <v>0</v>
      </c>
      <c r="L32" s="40">
        <f t="shared" si="2"/>
        <v>0</v>
      </c>
      <c r="M32" s="41" t="str">
        <f t="shared" si="3"/>
        <v xml:space="preserve">-    </v>
      </c>
    </row>
    <row r="33" spans="1:13" s="34" customFormat="1" ht="27" customHeight="1" x14ac:dyDescent="0.3">
      <c r="A33" s="24"/>
      <c r="B33" s="25"/>
      <c r="C33" s="26"/>
      <c r="D33" s="36"/>
      <c r="E33" s="36" t="s">
        <v>53</v>
      </c>
      <c r="F33" s="36" t="s">
        <v>54</v>
      </c>
      <c r="G33" s="50"/>
      <c r="H33" s="51">
        <v>50484.07</v>
      </c>
      <c r="I33" s="52"/>
      <c r="J33" s="39">
        <v>50484.07</v>
      </c>
      <c r="K33" s="39">
        <v>50484.07</v>
      </c>
      <c r="L33" s="40">
        <f t="shared" si="2"/>
        <v>0</v>
      </c>
      <c r="M33" s="41">
        <f t="shared" si="3"/>
        <v>0</v>
      </c>
    </row>
    <row r="34" spans="1:13" s="34" customFormat="1" ht="27" customHeight="1" x14ac:dyDescent="0.3">
      <c r="A34" s="24"/>
      <c r="B34" s="25"/>
      <c r="C34" s="26"/>
      <c r="D34" s="27" t="s">
        <v>15</v>
      </c>
      <c r="E34" s="34" t="s">
        <v>55</v>
      </c>
      <c r="F34" s="36"/>
      <c r="G34" s="173"/>
      <c r="H34" s="173"/>
      <c r="I34" s="173"/>
      <c r="J34" s="39">
        <f>SUM(J35:J36)</f>
        <v>7228330.4799999995</v>
      </c>
      <c r="K34" s="39">
        <f>SUM(K35:K36)</f>
        <v>7267441.4199999999</v>
      </c>
      <c r="L34" s="40">
        <f t="shared" si="2"/>
        <v>-39110.94000000041</v>
      </c>
      <c r="M34" s="41">
        <f t="shared" si="3"/>
        <v>-5.3816656701720497E-3</v>
      </c>
    </row>
    <row r="35" spans="1:13" s="34" customFormat="1" ht="27" customHeight="1" x14ac:dyDescent="0.3">
      <c r="A35" s="24"/>
      <c r="B35" s="25"/>
      <c r="C35" s="26"/>
      <c r="D35" s="27"/>
      <c r="E35" s="36" t="s">
        <v>26</v>
      </c>
      <c r="F35" s="36" t="s">
        <v>56</v>
      </c>
      <c r="G35" s="28"/>
      <c r="H35" s="28"/>
      <c r="I35" s="50"/>
      <c r="J35" s="39">
        <v>7228330.4799999995</v>
      </c>
      <c r="K35" s="39">
        <v>7267441.4199999999</v>
      </c>
      <c r="L35" s="40">
        <f t="shared" si="2"/>
        <v>-39110.94000000041</v>
      </c>
      <c r="M35" s="41">
        <f t="shared" si="3"/>
        <v>-5.3816656701720497E-3</v>
      </c>
    </row>
    <row r="36" spans="1:13" s="34" customFormat="1" ht="27" customHeight="1" x14ac:dyDescent="0.3">
      <c r="A36" s="24"/>
      <c r="B36" s="25"/>
      <c r="C36" s="26"/>
      <c r="D36" s="27"/>
      <c r="E36" s="36" t="s">
        <v>28</v>
      </c>
      <c r="F36" s="36" t="s">
        <v>57</v>
      </c>
      <c r="G36" s="53"/>
      <c r="H36" s="53"/>
      <c r="I36" s="54"/>
      <c r="J36" s="39">
        <v>0</v>
      </c>
      <c r="K36" s="39">
        <v>0</v>
      </c>
      <c r="L36" s="40">
        <f t="shared" si="2"/>
        <v>0</v>
      </c>
      <c r="M36" s="41" t="str">
        <f t="shared" si="3"/>
        <v xml:space="preserve">-    </v>
      </c>
    </row>
    <row r="37" spans="1:13" s="15" customFormat="1" ht="27" customHeight="1" x14ac:dyDescent="0.3">
      <c r="A37" s="55"/>
      <c r="B37" s="56" t="s">
        <v>58</v>
      </c>
      <c r="C37" s="57"/>
      <c r="D37" s="57"/>
      <c r="E37" s="57"/>
      <c r="F37" s="57"/>
      <c r="G37" s="57"/>
      <c r="H37" s="58"/>
      <c r="I37" s="59"/>
      <c r="J37" s="60">
        <f>J7+J13+J28</f>
        <v>227546159.69</v>
      </c>
      <c r="K37" s="60">
        <f>K7+K13+K28</f>
        <v>233205942.84</v>
      </c>
      <c r="L37" s="61">
        <f t="shared" si="2"/>
        <v>-5659783.150000006</v>
      </c>
      <c r="M37" s="62">
        <f t="shared" si="3"/>
        <v>-2.4269463638339268E-2</v>
      </c>
    </row>
    <row r="38" spans="1:13" s="34" customFormat="1" ht="9" customHeight="1" x14ac:dyDescent="0.3">
      <c r="A38" s="35"/>
      <c r="B38" s="63"/>
      <c r="C38" s="28"/>
      <c r="D38" s="28"/>
      <c r="E38" s="28"/>
      <c r="F38" s="28"/>
      <c r="G38" s="28"/>
      <c r="H38" s="29"/>
      <c r="I38" s="30"/>
      <c r="J38" s="31"/>
      <c r="K38" s="31"/>
      <c r="L38" s="32"/>
      <c r="M38" s="33"/>
    </row>
    <row r="39" spans="1:13" s="15" customFormat="1" ht="27" customHeight="1" x14ac:dyDescent="0.3">
      <c r="A39" s="16" t="s">
        <v>59</v>
      </c>
      <c r="B39" s="64" t="s">
        <v>60</v>
      </c>
      <c r="C39" s="65"/>
      <c r="D39" s="65"/>
      <c r="E39" s="65"/>
      <c r="F39" s="65"/>
      <c r="G39" s="65"/>
      <c r="H39" s="19"/>
      <c r="I39" s="20"/>
      <c r="J39" s="21"/>
      <c r="K39" s="21"/>
      <c r="L39" s="22"/>
      <c r="M39" s="23"/>
    </row>
    <row r="40" spans="1:13" s="15" customFormat="1" ht="27" customHeight="1" x14ac:dyDescent="0.3">
      <c r="A40" s="16"/>
      <c r="B40" s="17" t="s">
        <v>11</v>
      </c>
      <c r="C40" s="18" t="s">
        <v>61</v>
      </c>
      <c r="D40" s="18"/>
      <c r="E40" s="18"/>
      <c r="F40" s="18"/>
      <c r="G40" s="18"/>
      <c r="H40" s="19"/>
      <c r="I40" s="20"/>
      <c r="J40" s="21">
        <f>SUM(J41:J44)</f>
        <v>15038431.49</v>
      </c>
      <c r="K40" s="21">
        <f>SUM(K41:K44)</f>
        <v>12217823.030000001</v>
      </c>
      <c r="L40" s="22">
        <f>J40-K40</f>
        <v>2820608.459999999</v>
      </c>
      <c r="M40" s="23">
        <f>IF(K40=0,"-    ",L40/K40)</f>
        <v>0.23086015021450174</v>
      </c>
    </row>
    <row r="41" spans="1:13" s="34" customFormat="1" ht="27" customHeight="1" x14ac:dyDescent="0.3">
      <c r="A41" s="24"/>
      <c r="B41" s="25"/>
      <c r="C41" s="26"/>
      <c r="D41" s="27" t="s">
        <v>13</v>
      </c>
      <c r="E41" s="28" t="s">
        <v>62</v>
      </c>
      <c r="F41" s="28"/>
      <c r="G41" s="28"/>
      <c r="H41" s="29"/>
      <c r="I41" s="30"/>
      <c r="J41" s="31">
        <v>14519989.689999999</v>
      </c>
      <c r="K41" s="31">
        <v>11747931.030000001</v>
      </c>
      <c r="L41" s="32">
        <f>J41-K41</f>
        <v>2772058.6599999983</v>
      </c>
      <c r="M41" s="33">
        <f>IF(K41=0,"-    ",L41/K41)</f>
        <v>0.23596143464931441</v>
      </c>
    </row>
    <row r="42" spans="1:13" s="34" customFormat="1" ht="27" customHeight="1" x14ac:dyDescent="0.3">
      <c r="A42" s="24"/>
      <c r="B42" s="25"/>
      <c r="C42" s="26"/>
      <c r="D42" s="27" t="s">
        <v>15</v>
      </c>
      <c r="E42" s="28" t="s">
        <v>63</v>
      </c>
      <c r="F42" s="28"/>
      <c r="G42" s="28"/>
      <c r="H42" s="29"/>
      <c r="I42" s="30"/>
      <c r="J42" s="31">
        <v>518441.80000000005</v>
      </c>
      <c r="K42" s="31">
        <v>469892</v>
      </c>
      <c r="L42" s="32">
        <f>J42-K42</f>
        <v>48549.800000000047</v>
      </c>
      <c r="M42" s="33">
        <f>IF(K42=0,"-    ",L42/K42)</f>
        <v>0.10332118869867979</v>
      </c>
    </row>
    <row r="43" spans="1:13" s="34" customFormat="1" ht="27" customHeight="1" x14ac:dyDescent="0.3">
      <c r="A43" s="24"/>
      <c r="B43" s="25"/>
      <c r="C43" s="26"/>
      <c r="D43" s="27" t="s">
        <v>17</v>
      </c>
      <c r="E43" s="28" t="s">
        <v>64</v>
      </c>
      <c r="F43" s="27"/>
      <c r="G43" s="28"/>
      <c r="H43" s="29"/>
      <c r="I43" s="30"/>
      <c r="J43" s="31">
        <v>0</v>
      </c>
      <c r="K43" s="31">
        <v>0</v>
      </c>
      <c r="L43" s="32">
        <f>J43-K43</f>
        <v>0</v>
      </c>
      <c r="M43" s="33" t="str">
        <f>IF(K43=0,"-    ",L43/K43)</f>
        <v xml:space="preserve">-    </v>
      </c>
    </row>
    <row r="44" spans="1:13" s="34" customFormat="1" ht="27" customHeight="1" x14ac:dyDescent="0.3">
      <c r="A44" s="35"/>
      <c r="B44" s="63"/>
      <c r="C44" s="28"/>
      <c r="D44" s="27" t="s">
        <v>19</v>
      </c>
      <c r="E44" s="28" t="s">
        <v>65</v>
      </c>
      <c r="F44" s="27"/>
      <c r="G44" s="28"/>
      <c r="H44" s="29"/>
      <c r="I44" s="30"/>
      <c r="J44" s="31">
        <v>0</v>
      </c>
      <c r="K44" s="31">
        <v>0</v>
      </c>
      <c r="L44" s="32">
        <f>J44-K44</f>
        <v>0</v>
      </c>
      <c r="M44" s="33" t="str">
        <f>IF(K44=0,"-    ",L44/K44)</f>
        <v xml:space="preserve">-    </v>
      </c>
    </row>
    <row r="45" spans="1:13" s="34" customFormat="1" ht="27" customHeight="1" x14ac:dyDescent="0.3">
      <c r="A45" s="35"/>
      <c r="B45" s="63"/>
      <c r="C45" s="28"/>
      <c r="D45" s="27"/>
      <c r="E45" s="28"/>
      <c r="F45" s="27"/>
      <c r="G45" s="66"/>
      <c r="H45" s="67" t="s">
        <v>44</v>
      </c>
      <c r="I45" s="68" t="s">
        <v>45</v>
      </c>
      <c r="J45" s="31"/>
      <c r="K45" s="31"/>
      <c r="L45" s="32"/>
      <c r="M45" s="33"/>
    </row>
    <row r="46" spans="1:13" s="15" customFormat="1" ht="39.75" customHeight="1" x14ac:dyDescent="0.3">
      <c r="A46" s="16"/>
      <c r="B46" s="17" t="s">
        <v>23</v>
      </c>
      <c r="C46" s="174" t="s">
        <v>66</v>
      </c>
      <c r="D46" s="174"/>
      <c r="E46" s="174"/>
      <c r="F46" s="174"/>
      <c r="G46" s="174"/>
      <c r="H46" s="21">
        <f>H47+H58+H71+H72+H75+H76+H77</f>
        <v>229180817.06999999</v>
      </c>
      <c r="I46" s="21">
        <f>I47+I58+I71+I72+I75+I76+I77</f>
        <v>0</v>
      </c>
      <c r="J46" s="21">
        <f>J47+J58+J71+J72+J75+J76+J77</f>
        <v>229180817.06999999</v>
      </c>
      <c r="K46" s="21">
        <f>K47+K58+K71+K72+K75+K76+K77</f>
        <v>275059291.15000004</v>
      </c>
      <c r="L46" s="22">
        <f t="shared" ref="L46:L86" si="4">J46-K46</f>
        <v>-45878474.080000043</v>
      </c>
      <c r="M46" s="23">
        <f t="shared" ref="M46:M86" si="5">IF(K46=0,"-    ",L46/K46)</f>
        <v>-0.16679485316851489</v>
      </c>
    </row>
    <row r="47" spans="1:13" s="34" customFormat="1" ht="27" customHeight="1" x14ac:dyDescent="0.3">
      <c r="A47" s="24"/>
      <c r="B47" s="25"/>
      <c r="C47" s="26"/>
      <c r="D47" s="27" t="s">
        <v>13</v>
      </c>
      <c r="E47" s="28" t="s">
        <v>67</v>
      </c>
      <c r="F47" s="28"/>
      <c r="G47" s="50"/>
      <c r="H47" s="31">
        <f>H48+H51+H52+H57</f>
        <v>3457815.69</v>
      </c>
      <c r="I47" s="31">
        <f>I48+I51+I52+I57</f>
        <v>0</v>
      </c>
      <c r="J47" s="31">
        <f>J48+J51+J52+J57</f>
        <v>3457815.69</v>
      </c>
      <c r="K47" s="31">
        <f>K48+K51+K52+K57</f>
        <v>7438044.54</v>
      </c>
      <c r="L47" s="32">
        <f t="shared" si="4"/>
        <v>-3980228.85</v>
      </c>
      <c r="M47" s="33">
        <f t="shared" si="5"/>
        <v>-0.5351176412826375</v>
      </c>
    </row>
    <row r="48" spans="1:13" s="34" customFormat="1" ht="23.25" customHeight="1" x14ac:dyDescent="0.3">
      <c r="A48" s="24"/>
      <c r="B48" s="25"/>
      <c r="C48" s="26"/>
      <c r="D48" s="27"/>
      <c r="E48" s="36" t="s">
        <v>26</v>
      </c>
      <c r="F48" s="36" t="s">
        <v>68</v>
      </c>
      <c r="G48" s="50"/>
      <c r="H48" s="39">
        <f>SUM(H49:H50)</f>
        <v>3434821.4</v>
      </c>
      <c r="I48" s="39">
        <f>SUM(I49:I50)</f>
        <v>0</v>
      </c>
      <c r="J48" s="39">
        <f>SUM(J49:J50)</f>
        <v>3434821.4</v>
      </c>
      <c r="K48" s="39">
        <f>SUM(K49:K50)</f>
        <v>7414915.25</v>
      </c>
      <c r="L48" s="40">
        <f t="shared" si="4"/>
        <v>-3980093.85</v>
      </c>
      <c r="M48" s="41">
        <f t="shared" si="5"/>
        <v>-0.53676862321521479</v>
      </c>
    </row>
    <row r="49" spans="1:13" s="34" customFormat="1" ht="27" customHeight="1" x14ac:dyDescent="0.3">
      <c r="A49" s="24"/>
      <c r="B49" s="25"/>
      <c r="C49" s="26"/>
      <c r="D49" s="27"/>
      <c r="E49" s="28"/>
      <c r="F49" s="28" t="s">
        <v>13</v>
      </c>
      <c r="G49" s="50" t="s">
        <v>69</v>
      </c>
      <c r="H49" s="31">
        <v>900000</v>
      </c>
      <c r="I49" s="31"/>
      <c r="J49" s="31">
        <v>900000</v>
      </c>
      <c r="K49" s="31">
        <v>4860000</v>
      </c>
      <c r="L49" s="32">
        <f t="shared" si="4"/>
        <v>-3960000</v>
      </c>
      <c r="M49" s="33">
        <f t="shared" si="5"/>
        <v>-0.81481481481481477</v>
      </c>
    </row>
    <row r="50" spans="1:13" s="34" customFormat="1" ht="27" customHeight="1" x14ac:dyDescent="0.3">
      <c r="A50" s="24"/>
      <c r="B50" s="25"/>
      <c r="C50" s="26"/>
      <c r="D50" s="27"/>
      <c r="E50" s="28"/>
      <c r="F50" s="28" t="s">
        <v>15</v>
      </c>
      <c r="G50" s="50" t="s">
        <v>70</v>
      </c>
      <c r="H50" s="31">
        <v>2534821.4</v>
      </c>
      <c r="I50" s="31"/>
      <c r="J50" s="31">
        <v>2534821.4</v>
      </c>
      <c r="K50" s="31">
        <v>2554915.25</v>
      </c>
      <c r="L50" s="32">
        <f t="shared" si="4"/>
        <v>-20093.850000000093</v>
      </c>
      <c r="M50" s="33">
        <f t="shared" si="5"/>
        <v>-7.8647814247459254E-3</v>
      </c>
    </row>
    <row r="51" spans="1:13" s="34" customFormat="1" ht="27" customHeight="1" x14ac:dyDescent="0.3">
      <c r="A51" s="24"/>
      <c r="B51" s="25"/>
      <c r="C51" s="26"/>
      <c r="D51" s="27"/>
      <c r="E51" s="36" t="s">
        <v>28</v>
      </c>
      <c r="F51" s="36" t="s">
        <v>71</v>
      </c>
      <c r="G51" s="50"/>
      <c r="H51" s="39">
        <v>0</v>
      </c>
      <c r="I51" s="39"/>
      <c r="J51" s="39">
        <v>0</v>
      </c>
      <c r="K51" s="39">
        <v>0</v>
      </c>
      <c r="L51" s="32">
        <f t="shared" si="4"/>
        <v>0</v>
      </c>
      <c r="M51" s="33" t="str">
        <f t="shared" si="5"/>
        <v xml:space="preserve">-    </v>
      </c>
    </row>
    <row r="52" spans="1:13" s="34" customFormat="1" ht="27" customHeight="1" x14ac:dyDescent="0.3">
      <c r="A52" s="24"/>
      <c r="B52" s="25"/>
      <c r="C52" s="26"/>
      <c r="D52" s="27"/>
      <c r="E52" s="36" t="s">
        <v>51</v>
      </c>
      <c r="F52" s="36" t="s">
        <v>72</v>
      </c>
      <c r="G52" s="50"/>
      <c r="H52" s="39">
        <f>SUM(H53:H56)</f>
        <v>0</v>
      </c>
      <c r="I52" s="39">
        <f>SUM(I53:I56)</f>
        <v>0</v>
      </c>
      <c r="J52" s="39">
        <f>SUM(J53:J56)</f>
        <v>0</v>
      </c>
      <c r="K52" s="39">
        <f>SUM(K53:K56)</f>
        <v>0</v>
      </c>
      <c r="L52" s="32">
        <f t="shared" si="4"/>
        <v>0</v>
      </c>
      <c r="M52" s="33" t="str">
        <f t="shared" si="5"/>
        <v xml:space="preserve">-    </v>
      </c>
    </row>
    <row r="53" spans="1:13" s="34" customFormat="1" ht="27" customHeight="1" x14ac:dyDescent="0.3">
      <c r="A53" s="24"/>
      <c r="B53" s="25"/>
      <c r="C53" s="26"/>
      <c r="D53" s="27"/>
      <c r="E53" s="28"/>
      <c r="F53" s="28" t="s">
        <v>13</v>
      </c>
      <c r="G53" s="50" t="s">
        <v>73</v>
      </c>
      <c r="H53" s="31">
        <v>0</v>
      </c>
      <c r="I53" s="31"/>
      <c r="J53" s="31">
        <v>0</v>
      </c>
      <c r="K53" s="31">
        <v>0</v>
      </c>
      <c r="L53" s="32">
        <f t="shared" si="4"/>
        <v>0</v>
      </c>
      <c r="M53" s="33" t="str">
        <f t="shared" si="5"/>
        <v xml:space="preserve">-    </v>
      </c>
    </row>
    <row r="54" spans="1:13" s="34" customFormat="1" ht="27" customHeight="1" x14ac:dyDescent="0.3">
      <c r="A54" s="24"/>
      <c r="B54" s="25"/>
      <c r="C54" s="26"/>
      <c r="D54" s="27"/>
      <c r="E54" s="28"/>
      <c r="F54" s="28" t="s">
        <v>15</v>
      </c>
      <c r="G54" s="50" t="s">
        <v>74</v>
      </c>
      <c r="H54" s="31">
        <v>0</v>
      </c>
      <c r="I54" s="31"/>
      <c r="J54" s="31">
        <v>0</v>
      </c>
      <c r="K54" s="31">
        <v>0</v>
      </c>
      <c r="L54" s="32">
        <f t="shared" si="4"/>
        <v>0</v>
      </c>
      <c r="M54" s="33" t="str">
        <f t="shared" si="5"/>
        <v xml:space="preserve">-    </v>
      </c>
    </row>
    <row r="55" spans="1:13" s="34" customFormat="1" ht="27" customHeight="1" x14ac:dyDescent="0.3">
      <c r="A55" s="24"/>
      <c r="B55" s="25"/>
      <c r="C55" s="26"/>
      <c r="D55" s="27"/>
      <c r="E55" s="28"/>
      <c r="F55" s="28" t="s">
        <v>17</v>
      </c>
      <c r="G55" s="28" t="s">
        <v>75</v>
      </c>
      <c r="H55" s="31">
        <v>0</v>
      </c>
      <c r="I55" s="31"/>
      <c r="J55" s="31">
        <v>0</v>
      </c>
      <c r="K55" s="31">
        <v>0</v>
      </c>
      <c r="L55" s="32">
        <f t="shared" si="4"/>
        <v>0</v>
      </c>
      <c r="M55" s="33" t="str">
        <f t="shared" si="5"/>
        <v xml:space="preserve">-    </v>
      </c>
    </row>
    <row r="56" spans="1:13" s="34" customFormat="1" ht="27" customHeight="1" x14ac:dyDescent="0.3">
      <c r="A56" s="24"/>
      <c r="B56" s="25"/>
      <c r="C56" s="26"/>
      <c r="D56" s="27"/>
      <c r="E56" s="28"/>
      <c r="F56" s="28" t="s">
        <v>19</v>
      </c>
      <c r="G56" s="28" t="s">
        <v>76</v>
      </c>
      <c r="H56" s="31">
        <v>0</v>
      </c>
      <c r="I56" s="31"/>
      <c r="J56" s="31">
        <v>0</v>
      </c>
      <c r="K56" s="31">
        <v>0</v>
      </c>
      <c r="L56" s="32">
        <f t="shared" si="4"/>
        <v>0</v>
      </c>
      <c r="M56" s="33" t="str">
        <f t="shared" si="5"/>
        <v xml:space="preserve">-    </v>
      </c>
    </row>
    <row r="57" spans="1:13" s="34" customFormat="1" ht="27" customHeight="1" x14ac:dyDescent="0.3">
      <c r="A57" s="24"/>
      <c r="B57" s="25"/>
      <c r="C57" s="26"/>
      <c r="D57" s="27"/>
      <c r="E57" s="36" t="s">
        <v>53</v>
      </c>
      <c r="F57" s="36" t="s">
        <v>77</v>
      </c>
      <c r="G57" s="50"/>
      <c r="H57" s="31">
        <v>22994.29</v>
      </c>
      <c r="I57" s="31"/>
      <c r="J57" s="31">
        <v>22994.29</v>
      </c>
      <c r="K57" s="31">
        <v>23129.29</v>
      </c>
      <c r="L57" s="32">
        <f t="shared" si="4"/>
        <v>-135</v>
      </c>
      <c r="M57" s="33">
        <f t="shared" si="5"/>
        <v>-5.8367550409026822E-3</v>
      </c>
    </row>
    <row r="58" spans="1:13" s="34" customFormat="1" ht="27" customHeight="1" x14ac:dyDescent="0.3">
      <c r="A58" s="24"/>
      <c r="B58" s="25"/>
      <c r="C58" s="26"/>
      <c r="D58" s="27" t="s">
        <v>15</v>
      </c>
      <c r="E58" s="28" t="s">
        <v>78</v>
      </c>
      <c r="F58" s="28"/>
      <c r="G58" s="50"/>
      <c r="H58" s="31">
        <f>H59+H66</f>
        <v>58186700.469999999</v>
      </c>
      <c r="I58" s="31">
        <f>I59+I66</f>
        <v>0</v>
      </c>
      <c r="J58" s="31">
        <f>J59+J66</f>
        <v>58186700.469999999</v>
      </c>
      <c r="K58" s="31">
        <f>K59+K66</f>
        <v>93652024.750000015</v>
      </c>
      <c r="L58" s="32">
        <f t="shared" si="4"/>
        <v>-35465324.280000016</v>
      </c>
      <c r="M58" s="33">
        <f t="shared" si="5"/>
        <v>-0.37869255229316345</v>
      </c>
    </row>
    <row r="59" spans="1:13" s="34" customFormat="1" ht="27" customHeight="1" x14ac:dyDescent="0.3">
      <c r="A59" s="24"/>
      <c r="B59" s="25"/>
      <c r="C59" s="26"/>
      <c r="D59" s="27"/>
      <c r="E59" s="36" t="s">
        <v>26</v>
      </c>
      <c r="F59" s="36" t="s">
        <v>79</v>
      </c>
      <c r="G59" s="50"/>
      <c r="H59" s="39">
        <f>SUM(H60,H65)</f>
        <v>26392077.52</v>
      </c>
      <c r="I59" s="39">
        <f>SUM(I60,I65)</f>
        <v>0</v>
      </c>
      <c r="J59" s="39">
        <f>SUM(J60,J65)</f>
        <v>26392077.52</v>
      </c>
      <c r="K59" s="39">
        <f>SUM(K60,K65)</f>
        <v>60933172.970000014</v>
      </c>
      <c r="L59" s="40">
        <f t="shared" si="4"/>
        <v>-34541095.450000018</v>
      </c>
      <c r="M59" s="41">
        <f t="shared" si="5"/>
        <v>-0.56686848503697751</v>
      </c>
    </row>
    <row r="60" spans="1:13" s="34" customFormat="1" ht="27" customHeight="1" x14ac:dyDescent="0.3">
      <c r="A60" s="24"/>
      <c r="B60" s="25"/>
      <c r="C60" s="26"/>
      <c r="D60" s="27"/>
      <c r="E60" s="28"/>
      <c r="F60" s="28" t="s">
        <v>13</v>
      </c>
      <c r="G60" s="50" t="s">
        <v>80</v>
      </c>
      <c r="H60" s="31">
        <f>SUM(H61:H64)</f>
        <v>25698072.419999998</v>
      </c>
      <c r="I60" s="31">
        <f>SUM(I61:I64)</f>
        <v>0</v>
      </c>
      <c r="J60" s="31">
        <f>SUM(J61:J64)</f>
        <v>25698072.419999998</v>
      </c>
      <c r="K60" s="31">
        <f>SUM(K61:K64)</f>
        <v>60069796.38000001</v>
      </c>
      <c r="L60" s="32">
        <f t="shared" si="4"/>
        <v>-34371723.960000008</v>
      </c>
      <c r="M60" s="33">
        <f t="shared" si="5"/>
        <v>-0.57219644532445813</v>
      </c>
    </row>
    <row r="61" spans="1:13" s="34" customFormat="1" ht="36" x14ac:dyDescent="0.3">
      <c r="A61" s="24"/>
      <c r="B61" s="25"/>
      <c r="C61" s="26"/>
      <c r="D61" s="27"/>
      <c r="E61" s="28"/>
      <c r="F61" s="28"/>
      <c r="G61" s="69" t="s">
        <v>81</v>
      </c>
      <c r="H61" s="31">
        <v>23798488.959999997</v>
      </c>
      <c r="I61" s="31"/>
      <c r="J61" s="39">
        <v>23798488.959999997</v>
      </c>
      <c r="K61" s="39">
        <v>55085470.250000007</v>
      </c>
      <c r="L61" s="32">
        <f t="shared" si="4"/>
        <v>-31286981.29000001</v>
      </c>
      <c r="M61" s="33">
        <f t="shared" si="5"/>
        <v>-0.5679715748637002</v>
      </c>
    </row>
    <row r="62" spans="1:13" s="34" customFormat="1" ht="36.75" customHeight="1" x14ac:dyDescent="0.3">
      <c r="A62" s="24"/>
      <c r="B62" s="25"/>
      <c r="C62" s="26"/>
      <c r="D62" s="27"/>
      <c r="E62" s="28"/>
      <c r="F62" s="28"/>
      <c r="G62" s="69" t="s">
        <v>82</v>
      </c>
      <c r="H62" s="31">
        <v>166200.35999999999</v>
      </c>
      <c r="I62" s="31"/>
      <c r="J62" s="39">
        <v>166200.35999999999</v>
      </c>
      <c r="K62" s="39">
        <v>0</v>
      </c>
      <c r="L62" s="32">
        <f t="shared" si="4"/>
        <v>166200.35999999999</v>
      </c>
      <c r="M62" s="33" t="str">
        <f t="shared" si="5"/>
        <v xml:space="preserve">-    </v>
      </c>
    </row>
    <row r="63" spans="1:13" s="34" customFormat="1" ht="33.75" customHeight="1" x14ac:dyDescent="0.3">
      <c r="A63" s="24"/>
      <c r="B63" s="25"/>
      <c r="C63" s="26"/>
      <c r="D63" s="27"/>
      <c r="E63" s="28"/>
      <c r="F63" s="28"/>
      <c r="G63" s="69" t="s">
        <v>83</v>
      </c>
      <c r="H63" s="31">
        <v>0</v>
      </c>
      <c r="I63" s="31"/>
      <c r="J63" s="39">
        <v>0</v>
      </c>
      <c r="K63" s="39">
        <v>0</v>
      </c>
      <c r="L63" s="32">
        <f t="shared" si="4"/>
        <v>0</v>
      </c>
      <c r="M63" s="33" t="str">
        <f t="shared" si="5"/>
        <v xml:space="preserve">-    </v>
      </c>
    </row>
    <row r="64" spans="1:13" s="79" customFormat="1" ht="22.5" customHeight="1" x14ac:dyDescent="0.3">
      <c r="A64" s="70"/>
      <c r="B64" s="71"/>
      <c r="C64" s="72"/>
      <c r="D64" s="73"/>
      <c r="E64" s="74"/>
      <c r="F64" s="74"/>
      <c r="G64" s="75" t="s">
        <v>84</v>
      </c>
      <c r="H64" s="76">
        <v>1733383.1</v>
      </c>
      <c r="I64" s="76"/>
      <c r="J64" s="39">
        <v>1733383.1</v>
      </c>
      <c r="K64" s="39">
        <v>4984326.13</v>
      </c>
      <c r="L64" s="77">
        <f t="shared" si="4"/>
        <v>-3250943.03</v>
      </c>
      <c r="M64" s="78">
        <f t="shared" si="5"/>
        <v>-0.65223320970772836</v>
      </c>
    </row>
    <row r="65" spans="1:15" s="34" customFormat="1" ht="27" customHeight="1" x14ac:dyDescent="0.3">
      <c r="A65" s="24"/>
      <c r="B65" s="25"/>
      <c r="C65" s="26"/>
      <c r="D65" s="27"/>
      <c r="E65" s="28"/>
      <c r="F65" s="28" t="s">
        <v>15</v>
      </c>
      <c r="G65" s="50" t="s">
        <v>85</v>
      </c>
      <c r="H65" s="31">
        <v>694005.1</v>
      </c>
      <c r="I65" s="31"/>
      <c r="J65" s="39">
        <v>694005.1</v>
      </c>
      <c r="K65" s="39">
        <v>863376.59</v>
      </c>
      <c r="L65" s="32">
        <f t="shared" si="4"/>
        <v>-169371.49</v>
      </c>
      <c r="M65" s="33">
        <f t="shared" si="5"/>
        <v>-0.19617336393149135</v>
      </c>
    </row>
    <row r="66" spans="1:15" s="34" customFormat="1" ht="27" customHeight="1" x14ac:dyDescent="0.3">
      <c r="A66" s="24"/>
      <c r="B66" s="25"/>
      <c r="C66" s="26"/>
      <c r="D66" s="27"/>
      <c r="E66" s="36" t="s">
        <v>28</v>
      </c>
      <c r="F66" s="36" t="s">
        <v>86</v>
      </c>
      <c r="G66" s="50"/>
      <c r="H66" s="31">
        <f>SUM(H67:H70)</f>
        <v>31794622.949999999</v>
      </c>
      <c r="I66" s="31">
        <f>SUM(I67:I70)</f>
        <v>0</v>
      </c>
      <c r="J66" s="31">
        <f>SUM(J67:J70)</f>
        <v>31794622.949999999</v>
      </c>
      <c r="K66" s="31">
        <f>SUM(K67:K70)</f>
        <v>32718851.780000001</v>
      </c>
      <c r="L66" s="40">
        <f t="shared" si="4"/>
        <v>-924228.83000000194</v>
      </c>
      <c r="M66" s="41">
        <f t="shared" si="5"/>
        <v>-2.8247593656845676E-2</v>
      </c>
    </row>
    <row r="67" spans="1:15" s="34" customFormat="1" ht="36" x14ac:dyDescent="0.3">
      <c r="A67" s="24"/>
      <c r="B67" s="25"/>
      <c r="C67" s="26"/>
      <c r="D67" s="27"/>
      <c r="E67" s="36"/>
      <c r="F67" s="28" t="s">
        <v>13</v>
      </c>
      <c r="G67" s="80" t="s">
        <v>87</v>
      </c>
      <c r="H67" s="39">
        <v>31794622.949999999</v>
      </c>
      <c r="I67" s="39"/>
      <c r="J67" s="39">
        <v>31794622.949999999</v>
      </c>
      <c r="K67" s="39">
        <v>32718851.780000001</v>
      </c>
      <c r="L67" s="40">
        <f t="shared" si="4"/>
        <v>-924228.83000000194</v>
      </c>
      <c r="M67" s="41">
        <f t="shared" si="5"/>
        <v>-2.8247593656845676E-2</v>
      </c>
    </row>
    <row r="68" spans="1:15" s="34" customFormat="1" ht="36" x14ac:dyDescent="0.3">
      <c r="A68" s="24"/>
      <c r="B68" s="25"/>
      <c r="C68" s="26"/>
      <c r="D68" s="27"/>
      <c r="E68" s="36"/>
      <c r="F68" s="28" t="s">
        <v>15</v>
      </c>
      <c r="G68" s="80" t="s">
        <v>88</v>
      </c>
      <c r="H68" s="39">
        <v>0</v>
      </c>
      <c r="I68" s="39"/>
      <c r="J68" s="39">
        <v>0</v>
      </c>
      <c r="K68" s="39">
        <v>0</v>
      </c>
      <c r="L68" s="40">
        <f t="shared" si="4"/>
        <v>0</v>
      </c>
      <c r="M68" s="41" t="str">
        <f t="shared" si="5"/>
        <v xml:space="preserve">-    </v>
      </c>
    </row>
    <row r="69" spans="1:15" s="34" customFormat="1" ht="27" customHeight="1" x14ac:dyDescent="0.3">
      <c r="A69" s="24"/>
      <c r="B69" s="25"/>
      <c r="C69" s="26"/>
      <c r="D69" s="27"/>
      <c r="E69" s="36"/>
      <c r="F69" s="28" t="s">
        <v>17</v>
      </c>
      <c r="G69" s="81" t="s">
        <v>89</v>
      </c>
      <c r="H69" s="39">
        <v>0</v>
      </c>
      <c r="I69" s="39"/>
      <c r="J69" s="39">
        <v>0</v>
      </c>
      <c r="K69" s="39">
        <v>0</v>
      </c>
      <c r="L69" s="40">
        <f t="shared" si="4"/>
        <v>0</v>
      </c>
      <c r="M69" s="41" t="str">
        <f t="shared" si="5"/>
        <v xml:space="preserve">-    </v>
      </c>
    </row>
    <row r="70" spans="1:15" s="34" customFormat="1" ht="37.5" customHeight="1" x14ac:dyDescent="0.3">
      <c r="A70" s="24"/>
      <c r="B70" s="25"/>
      <c r="C70" s="26"/>
      <c r="D70" s="27"/>
      <c r="E70" s="36"/>
      <c r="F70" s="28" t="s">
        <v>19</v>
      </c>
      <c r="G70" s="80" t="s">
        <v>90</v>
      </c>
      <c r="H70" s="39">
        <v>0</v>
      </c>
      <c r="I70" s="39"/>
      <c r="J70" s="39">
        <v>0</v>
      </c>
      <c r="K70" s="39">
        <v>0</v>
      </c>
      <c r="L70" s="40">
        <f t="shared" si="4"/>
        <v>0</v>
      </c>
      <c r="M70" s="41" t="str">
        <f t="shared" si="5"/>
        <v xml:space="preserve">-    </v>
      </c>
    </row>
    <row r="71" spans="1:15" s="34" customFormat="1" ht="27" customHeight="1" x14ac:dyDescent="0.3">
      <c r="A71" s="24"/>
      <c r="B71" s="25"/>
      <c r="C71" s="26"/>
      <c r="D71" s="27" t="s">
        <v>17</v>
      </c>
      <c r="E71" s="28" t="s">
        <v>91</v>
      </c>
      <c r="F71" s="28"/>
      <c r="G71" s="50"/>
      <c r="H71" s="31">
        <v>2373580.7199999997</v>
      </c>
      <c r="I71" s="31"/>
      <c r="J71" s="39">
        <v>2373580.7199999997</v>
      </c>
      <c r="K71" s="39">
        <v>3541774.38</v>
      </c>
      <c r="L71" s="32">
        <f t="shared" si="4"/>
        <v>-1168193.6600000001</v>
      </c>
      <c r="M71" s="33">
        <f t="shared" si="5"/>
        <v>-0.32983288449898385</v>
      </c>
    </row>
    <row r="72" spans="1:15" s="34" customFormat="1" ht="27" customHeight="1" x14ac:dyDescent="0.3">
      <c r="A72" s="24"/>
      <c r="B72" s="25"/>
      <c r="C72" s="26"/>
      <c r="D72" s="27" t="s">
        <v>19</v>
      </c>
      <c r="E72" s="28" t="s">
        <v>92</v>
      </c>
      <c r="F72" s="28"/>
      <c r="G72" s="50"/>
      <c r="H72" s="31">
        <f>SUM(H73:H74)</f>
        <v>92745169.050000012</v>
      </c>
      <c r="I72" s="31">
        <f>SUM(I73:I74)</f>
        <v>0</v>
      </c>
      <c r="J72" s="31">
        <f>SUM(J73:J74)</f>
        <v>92745169.050000012</v>
      </c>
      <c r="K72" s="31">
        <f>SUM(K73:K74)</f>
        <v>73941795.460000008</v>
      </c>
      <c r="L72" s="32">
        <f t="shared" si="4"/>
        <v>18803373.590000004</v>
      </c>
      <c r="M72" s="33">
        <f t="shared" si="5"/>
        <v>0.25429966195738363</v>
      </c>
    </row>
    <row r="73" spans="1:15" s="34" customFormat="1" ht="27" customHeight="1" x14ac:dyDescent="0.3">
      <c r="A73" s="24"/>
      <c r="B73" s="25"/>
      <c r="C73" s="26"/>
      <c r="D73" s="27"/>
      <c r="E73" s="36" t="s">
        <v>26</v>
      </c>
      <c r="F73" s="36" t="s">
        <v>93</v>
      </c>
      <c r="G73" s="50"/>
      <c r="H73" s="39">
        <v>92000799.520000011</v>
      </c>
      <c r="I73" s="39"/>
      <c r="J73" s="39">
        <v>92000799.520000011</v>
      </c>
      <c r="K73" s="39">
        <v>73258488.940000013</v>
      </c>
      <c r="L73" s="40">
        <f t="shared" si="4"/>
        <v>18742310.579999998</v>
      </c>
      <c r="M73" s="41">
        <f t="shared" si="5"/>
        <v>0.25583807216321758</v>
      </c>
    </row>
    <row r="74" spans="1:15" s="34" customFormat="1" ht="27" customHeight="1" x14ac:dyDescent="0.3">
      <c r="A74" s="24"/>
      <c r="B74" s="25"/>
      <c r="C74" s="26"/>
      <c r="D74" s="27"/>
      <c r="E74" s="36" t="s">
        <v>28</v>
      </c>
      <c r="F74" s="36" t="s">
        <v>94</v>
      </c>
      <c r="G74" s="50"/>
      <c r="H74" s="39">
        <v>744369.53</v>
      </c>
      <c r="I74" s="39"/>
      <c r="J74" s="39">
        <v>744369.53</v>
      </c>
      <c r="K74" s="39">
        <v>683306.52</v>
      </c>
      <c r="L74" s="40">
        <f t="shared" si="4"/>
        <v>61063.010000000009</v>
      </c>
      <c r="M74" s="41">
        <f t="shared" si="5"/>
        <v>8.9364008995552982E-2</v>
      </c>
    </row>
    <row r="75" spans="1:15" s="34" customFormat="1" ht="27" customHeight="1" x14ac:dyDescent="0.3">
      <c r="A75" s="24"/>
      <c r="B75" s="63"/>
      <c r="C75" s="26"/>
      <c r="D75" s="73" t="s">
        <v>21</v>
      </c>
      <c r="E75" s="175" t="s">
        <v>95</v>
      </c>
      <c r="F75" s="175"/>
      <c r="G75" s="175"/>
      <c r="H75" s="39">
        <v>23385349.489999998</v>
      </c>
      <c r="I75" s="39"/>
      <c r="J75" s="39">
        <v>23385349.489999998</v>
      </c>
      <c r="K75" s="39">
        <v>48722576.579999998</v>
      </c>
      <c r="L75" s="40">
        <f t="shared" si="4"/>
        <v>-25337227.09</v>
      </c>
      <c r="M75" s="41">
        <f t="shared" si="5"/>
        <v>-0.52003052524115922</v>
      </c>
    </row>
    <row r="76" spans="1:15" s="34" customFormat="1" ht="27" customHeight="1" x14ac:dyDescent="0.3">
      <c r="A76" s="35"/>
      <c r="B76" s="63"/>
      <c r="C76" s="26"/>
      <c r="D76" s="73" t="s">
        <v>36</v>
      </c>
      <c r="E76" s="28" t="s">
        <v>96</v>
      </c>
      <c r="F76" s="27"/>
      <c r="G76" s="50"/>
      <c r="H76" s="31">
        <v>513387.39</v>
      </c>
      <c r="I76" s="31"/>
      <c r="J76" s="39">
        <v>513387.39</v>
      </c>
      <c r="K76" s="39">
        <v>574327.37</v>
      </c>
      <c r="L76" s="32">
        <f t="shared" si="4"/>
        <v>-60939.979999999981</v>
      </c>
      <c r="M76" s="33">
        <f t="shared" si="5"/>
        <v>-0.10610669660406395</v>
      </c>
    </row>
    <row r="77" spans="1:15" s="34" customFormat="1" ht="27" customHeight="1" x14ac:dyDescent="0.3">
      <c r="A77" s="35"/>
      <c r="B77" s="63"/>
      <c r="C77" s="26"/>
      <c r="D77" s="73" t="s">
        <v>38</v>
      </c>
      <c r="E77" s="28" t="s">
        <v>97</v>
      </c>
      <c r="F77" s="27"/>
      <c r="G77" s="50"/>
      <c r="H77" s="82">
        <v>48518814.259999998</v>
      </c>
      <c r="I77" s="82"/>
      <c r="J77" s="39">
        <v>48518814.259999998</v>
      </c>
      <c r="K77" s="39">
        <v>47188748.070000008</v>
      </c>
      <c r="L77" s="40">
        <f t="shared" si="4"/>
        <v>1330066.1899999902</v>
      </c>
      <c r="M77" s="41">
        <f t="shared" si="5"/>
        <v>2.8186087667063424E-2</v>
      </c>
    </row>
    <row r="78" spans="1:15" s="15" customFormat="1" ht="27" customHeight="1" x14ac:dyDescent="0.3">
      <c r="A78" s="16"/>
      <c r="B78" s="17" t="s">
        <v>46</v>
      </c>
      <c r="C78" s="18" t="s">
        <v>98</v>
      </c>
      <c r="D78" s="18"/>
      <c r="E78" s="18"/>
      <c r="F78" s="18"/>
      <c r="G78" s="18"/>
      <c r="H78" s="10"/>
      <c r="I78" s="11"/>
      <c r="J78" s="21">
        <f>SUM(J79:J80)</f>
        <v>0</v>
      </c>
      <c r="K78" s="21">
        <f>SUM(K79:K80)</f>
        <v>0</v>
      </c>
      <c r="L78" s="22">
        <f t="shared" si="4"/>
        <v>0</v>
      </c>
      <c r="M78" s="23" t="str">
        <f t="shared" si="5"/>
        <v xml:space="preserve">-    </v>
      </c>
      <c r="O78" s="34"/>
    </row>
    <row r="79" spans="1:15" s="34" customFormat="1" ht="27" customHeight="1" x14ac:dyDescent="0.3">
      <c r="A79" s="24"/>
      <c r="B79" s="25"/>
      <c r="C79" s="26"/>
      <c r="D79" s="27" t="s">
        <v>13</v>
      </c>
      <c r="E79" s="28" t="s">
        <v>99</v>
      </c>
      <c r="F79" s="28"/>
      <c r="G79" s="28"/>
      <c r="H79" s="29"/>
      <c r="I79" s="30"/>
      <c r="J79" s="31">
        <v>0</v>
      </c>
      <c r="K79" s="31">
        <v>0</v>
      </c>
      <c r="L79" s="32">
        <f t="shared" si="4"/>
        <v>0</v>
      </c>
      <c r="M79" s="33" t="str">
        <f t="shared" si="5"/>
        <v xml:space="preserve">-    </v>
      </c>
    </row>
    <row r="80" spans="1:15" s="34" customFormat="1" ht="27" customHeight="1" x14ac:dyDescent="0.3">
      <c r="A80" s="24"/>
      <c r="B80" s="25"/>
      <c r="C80" s="26"/>
      <c r="D80" s="27" t="s">
        <v>15</v>
      </c>
      <c r="E80" s="28" t="s">
        <v>100</v>
      </c>
      <c r="F80" s="28"/>
      <c r="G80" s="28"/>
      <c r="H80" s="29"/>
      <c r="I80" s="30"/>
      <c r="J80" s="31">
        <v>0</v>
      </c>
      <c r="K80" s="31">
        <v>0</v>
      </c>
      <c r="L80" s="32">
        <f t="shared" si="4"/>
        <v>0</v>
      </c>
      <c r="M80" s="33" t="str">
        <f t="shared" si="5"/>
        <v xml:space="preserve">-    </v>
      </c>
    </row>
    <row r="81" spans="1:14" s="15" customFormat="1" ht="27" customHeight="1" x14ac:dyDescent="0.3">
      <c r="A81" s="16"/>
      <c r="B81" s="17" t="s">
        <v>101</v>
      </c>
      <c r="C81" s="18" t="s">
        <v>102</v>
      </c>
      <c r="D81" s="18"/>
      <c r="E81" s="18"/>
      <c r="F81" s="18"/>
      <c r="G81" s="18"/>
      <c r="H81" s="19"/>
      <c r="I81" s="20"/>
      <c r="J81" s="21">
        <f>SUM(J82:J85)</f>
        <v>35786411.029999994</v>
      </c>
      <c r="K81" s="21">
        <f>SUM(K82:K85)</f>
        <v>46363177.039999999</v>
      </c>
      <c r="L81" s="22">
        <f t="shared" si="4"/>
        <v>-10576766.010000005</v>
      </c>
      <c r="M81" s="23">
        <f t="shared" si="5"/>
        <v>-0.2281285857713086</v>
      </c>
    </row>
    <row r="82" spans="1:14" s="34" customFormat="1" ht="27" customHeight="1" x14ac:dyDescent="0.3">
      <c r="A82" s="24"/>
      <c r="B82" s="25"/>
      <c r="C82" s="26"/>
      <c r="D82" s="27" t="s">
        <v>13</v>
      </c>
      <c r="E82" s="28" t="s">
        <v>103</v>
      </c>
      <c r="F82" s="28"/>
      <c r="G82" s="28"/>
      <c r="H82" s="29"/>
      <c r="I82" s="30"/>
      <c r="J82" s="31">
        <v>2244.16</v>
      </c>
      <c r="K82" s="31">
        <v>24306.93</v>
      </c>
      <c r="L82" s="32">
        <f t="shared" si="4"/>
        <v>-22062.77</v>
      </c>
      <c r="M82" s="33">
        <f t="shared" si="5"/>
        <v>-0.90767406661392447</v>
      </c>
    </row>
    <row r="83" spans="1:14" s="34" customFormat="1" ht="27" customHeight="1" x14ac:dyDescent="0.3">
      <c r="A83" s="24"/>
      <c r="B83" s="25"/>
      <c r="C83" s="26"/>
      <c r="D83" s="27" t="s">
        <v>15</v>
      </c>
      <c r="E83" s="28" t="s">
        <v>104</v>
      </c>
      <c r="F83" s="28"/>
      <c r="G83" s="28"/>
      <c r="H83" s="29"/>
      <c r="I83" s="30"/>
      <c r="J83" s="31">
        <v>35738554.899999999</v>
      </c>
      <c r="K83" s="31">
        <v>46264425.560000002</v>
      </c>
      <c r="L83" s="32">
        <f t="shared" si="4"/>
        <v>-10525870.660000004</v>
      </c>
      <c r="M83" s="33">
        <f t="shared" si="5"/>
        <v>-0.22751542967607102</v>
      </c>
    </row>
    <row r="84" spans="1:14" s="34" customFormat="1" ht="27" customHeight="1" x14ac:dyDescent="0.3">
      <c r="A84" s="24"/>
      <c r="B84" s="25"/>
      <c r="C84" s="26"/>
      <c r="D84" s="27" t="s">
        <v>17</v>
      </c>
      <c r="E84" s="28" t="s">
        <v>105</v>
      </c>
      <c r="F84" s="28"/>
      <c r="G84" s="28"/>
      <c r="H84" s="29"/>
      <c r="I84" s="30"/>
      <c r="J84" s="31">
        <v>0</v>
      </c>
      <c r="K84" s="31">
        <v>0</v>
      </c>
      <c r="L84" s="32">
        <f t="shared" si="4"/>
        <v>0</v>
      </c>
      <c r="M84" s="33" t="str">
        <f t="shared" si="5"/>
        <v xml:space="preserve">-    </v>
      </c>
    </row>
    <row r="85" spans="1:14" s="34" customFormat="1" ht="27" customHeight="1" x14ac:dyDescent="0.3">
      <c r="A85" s="35"/>
      <c r="B85" s="63"/>
      <c r="C85" s="26"/>
      <c r="D85" s="73" t="s">
        <v>19</v>
      </c>
      <c r="E85" s="28" t="s">
        <v>106</v>
      </c>
      <c r="F85" s="27"/>
      <c r="G85" s="28"/>
      <c r="H85" s="29"/>
      <c r="I85" s="30"/>
      <c r="J85" s="31">
        <v>45611.97</v>
      </c>
      <c r="K85" s="31">
        <v>74444.549999999988</v>
      </c>
      <c r="L85" s="32">
        <f t="shared" si="4"/>
        <v>-28832.579999999987</v>
      </c>
      <c r="M85" s="33">
        <f t="shared" si="5"/>
        <v>-0.38730276427219978</v>
      </c>
    </row>
    <row r="86" spans="1:14" s="15" customFormat="1" ht="27" customHeight="1" x14ac:dyDescent="0.3">
      <c r="A86" s="83"/>
      <c r="B86" s="56" t="s">
        <v>107</v>
      </c>
      <c r="C86" s="57"/>
      <c r="D86" s="57"/>
      <c r="E86" s="57"/>
      <c r="F86" s="57"/>
      <c r="G86" s="57"/>
      <c r="H86" s="58"/>
      <c r="I86" s="59"/>
      <c r="J86" s="60">
        <f>J40+J46+J78+J81</f>
        <v>280005659.58999997</v>
      </c>
      <c r="K86" s="60">
        <f>K40+K46+K78+K81</f>
        <v>333640291.22000009</v>
      </c>
      <c r="L86" s="61">
        <f t="shared" si="4"/>
        <v>-53634631.630000114</v>
      </c>
      <c r="M86" s="62">
        <f t="shared" si="5"/>
        <v>-0.16075585905370707</v>
      </c>
    </row>
    <row r="87" spans="1:14" s="34" customFormat="1" ht="9" customHeight="1" x14ac:dyDescent="0.3">
      <c r="A87" s="35"/>
      <c r="B87" s="63"/>
      <c r="C87" s="28"/>
      <c r="D87" s="28"/>
      <c r="E87" s="28"/>
      <c r="F87" s="28"/>
      <c r="G87" s="28"/>
      <c r="H87" s="29"/>
      <c r="I87" s="30"/>
      <c r="J87" s="31"/>
      <c r="K87" s="31"/>
      <c r="L87" s="32"/>
      <c r="M87" s="33"/>
    </row>
    <row r="88" spans="1:14" s="15" customFormat="1" ht="27" customHeight="1" x14ac:dyDescent="0.3">
      <c r="A88" s="16" t="s">
        <v>108</v>
      </c>
      <c r="B88" s="64" t="s">
        <v>109</v>
      </c>
      <c r="C88" s="65"/>
      <c r="D88" s="65"/>
      <c r="E88" s="65"/>
      <c r="F88" s="65"/>
      <c r="G88" s="65"/>
      <c r="H88" s="19"/>
      <c r="I88" s="20"/>
      <c r="J88" s="21"/>
      <c r="K88" s="21"/>
      <c r="L88" s="22"/>
      <c r="M88" s="23"/>
    </row>
    <row r="89" spans="1:14" s="15" customFormat="1" ht="27" customHeight="1" x14ac:dyDescent="0.3">
      <c r="A89" s="16"/>
      <c r="B89" s="17" t="s">
        <v>11</v>
      </c>
      <c r="C89" s="18" t="s">
        <v>110</v>
      </c>
      <c r="D89" s="18"/>
      <c r="E89" s="18"/>
      <c r="F89" s="18"/>
      <c r="G89" s="18"/>
      <c r="H89" s="19"/>
      <c r="I89" s="20"/>
      <c r="J89" s="21">
        <v>0</v>
      </c>
      <c r="K89" s="21">
        <v>0</v>
      </c>
      <c r="L89" s="22">
        <f>J89-K89</f>
        <v>0</v>
      </c>
      <c r="M89" s="23" t="str">
        <f>IF(K89=0,"-    ",L89/K89)</f>
        <v xml:space="preserve">-    </v>
      </c>
    </row>
    <row r="90" spans="1:14" s="15" customFormat="1" ht="27" customHeight="1" x14ac:dyDescent="0.3">
      <c r="A90" s="16"/>
      <c r="B90" s="17" t="s">
        <v>23</v>
      </c>
      <c r="C90" s="18" t="s">
        <v>111</v>
      </c>
      <c r="D90" s="18"/>
      <c r="E90" s="18"/>
      <c r="F90" s="18"/>
      <c r="G90" s="18"/>
      <c r="H90" s="19"/>
      <c r="I90" s="20"/>
      <c r="J90" s="21">
        <v>231434.05</v>
      </c>
      <c r="K90" s="21">
        <v>164251.94000000003</v>
      </c>
      <c r="L90" s="22">
        <f>J90-K90</f>
        <v>67182.109999999957</v>
      </c>
      <c r="M90" s="23">
        <f>IF(K90=0,"-    ",L90/K90)</f>
        <v>0.40901866973382439</v>
      </c>
    </row>
    <row r="91" spans="1:14" s="15" customFormat="1" ht="27" customHeight="1" x14ac:dyDescent="0.3">
      <c r="A91" s="83"/>
      <c r="B91" s="56" t="s">
        <v>112</v>
      </c>
      <c r="C91" s="57"/>
      <c r="D91" s="57"/>
      <c r="E91" s="57"/>
      <c r="F91" s="57"/>
      <c r="G91" s="57"/>
      <c r="H91" s="58"/>
      <c r="I91" s="59"/>
      <c r="J91" s="60">
        <f>SUM(J89:J90)</f>
        <v>231434.05</v>
      </c>
      <c r="K91" s="60">
        <f>SUM(K89:K90)</f>
        <v>164251.94000000003</v>
      </c>
      <c r="L91" s="61">
        <f>J91-K91</f>
        <v>67182.109999999957</v>
      </c>
      <c r="M91" s="62">
        <f>IF(K91=0,"-    ",L91/K91)</f>
        <v>0.40901866973382439</v>
      </c>
    </row>
    <row r="92" spans="1:14" s="34" customFormat="1" ht="9" customHeight="1" thickBot="1" x14ac:dyDescent="0.35">
      <c r="A92" s="35"/>
      <c r="B92" s="63"/>
      <c r="C92" s="28"/>
      <c r="D92" s="28"/>
      <c r="E92" s="28"/>
      <c r="F92" s="28"/>
      <c r="G92" s="28"/>
      <c r="H92" s="29"/>
      <c r="I92" s="30"/>
      <c r="J92" s="31"/>
      <c r="K92" s="76"/>
      <c r="L92" s="32"/>
      <c r="M92" s="33"/>
    </row>
    <row r="93" spans="1:14" s="34" customFormat="1" ht="27" customHeight="1" thickTop="1" thickBot="1" x14ac:dyDescent="0.35">
      <c r="A93" s="84" t="s">
        <v>113</v>
      </c>
      <c r="B93" s="85"/>
      <c r="C93" s="86"/>
      <c r="D93" s="87"/>
      <c r="E93" s="87"/>
      <c r="F93" s="87"/>
      <c r="G93" s="86"/>
      <c r="H93" s="88"/>
      <c r="I93" s="89"/>
      <c r="J93" s="90">
        <f>J37+J86+J91</f>
        <v>507783253.32999998</v>
      </c>
      <c r="K93" s="90">
        <f>K37+K86+K91</f>
        <v>567010486.00000012</v>
      </c>
      <c r="L93" s="91">
        <f>J93-K93</f>
        <v>-59227232.670000136</v>
      </c>
      <c r="M93" s="92">
        <f>IF(K93=0,"-    ",L93/K93)</f>
        <v>-0.10445526869850538</v>
      </c>
    </row>
    <row r="94" spans="1:14" s="34" customFormat="1" ht="9" customHeight="1" thickTop="1" x14ac:dyDescent="0.3">
      <c r="A94" s="93"/>
      <c r="B94" s="94"/>
      <c r="C94" s="95"/>
      <c r="D94" s="95"/>
      <c r="E94" s="95"/>
      <c r="F94" s="95"/>
      <c r="G94" s="95"/>
      <c r="H94" s="96"/>
      <c r="I94" s="97"/>
      <c r="J94" s="98"/>
      <c r="K94" s="98"/>
      <c r="L94" s="99"/>
      <c r="M94" s="100"/>
      <c r="N94" s="101"/>
    </row>
    <row r="95" spans="1:14" s="34" customFormat="1" ht="27" customHeight="1" x14ac:dyDescent="0.3">
      <c r="A95" s="16" t="s">
        <v>114</v>
      </c>
      <c r="B95" s="64" t="s">
        <v>115</v>
      </c>
      <c r="C95" s="65"/>
      <c r="D95" s="102"/>
      <c r="E95" s="102"/>
      <c r="F95" s="102"/>
      <c r="G95" s="26"/>
      <c r="H95" s="19"/>
      <c r="I95" s="20"/>
      <c r="J95" s="21"/>
      <c r="K95" s="21"/>
      <c r="L95" s="32"/>
      <c r="M95" s="33"/>
      <c r="N95" s="101"/>
    </row>
    <row r="96" spans="1:14" s="34" customFormat="1" ht="27" customHeight="1" x14ac:dyDescent="0.3">
      <c r="A96" s="35"/>
      <c r="B96" s="17" t="s">
        <v>13</v>
      </c>
      <c r="C96" s="103" t="s">
        <v>116</v>
      </c>
      <c r="D96" s="65"/>
      <c r="E96" s="102"/>
      <c r="F96" s="102"/>
      <c r="G96" s="26"/>
      <c r="H96" s="29"/>
      <c r="I96" s="30"/>
      <c r="J96" s="31">
        <v>0</v>
      </c>
      <c r="K96" s="31">
        <v>0</v>
      </c>
      <c r="L96" s="32">
        <f>J96-K96</f>
        <v>0</v>
      </c>
      <c r="M96" s="33" t="str">
        <f>IF(K96=0,"-    ",L96/K96)</f>
        <v xml:space="preserve">-    </v>
      </c>
    </row>
    <row r="97" spans="1:13" s="34" customFormat="1" ht="27" customHeight="1" x14ac:dyDescent="0.3">
      <c r="A97" s="35"/>
      <c r="B97" s="17" t="s">
        <v>15</v>
      </c>
      <c r="C97" s="103" t="s">
        <v>117</v>
      </c>
      <c r="D97" s="65"/>
      <c r="E97" s="102"/>
      <c r="F97" s="102"/>
      <c r="G97" s="26"/>
      <c r="H97" s="29"/>
      <c r="I97" s="30"/>
      <c r="J97" s="31">
        <v>0</v>
      </c>
      <c r="K97" s="31">
        <v>0</v>
      </c>
      <c r="L97" s="32">
        <f>J97-K97</f>
        <v>0</v>
      </c>
      <c r="M97" s="33" t="str">
        <f>IF(K97=0,"-    ",L97/K97)</f>
        <v xml:space="preserve">-    </v>
      </c>
    </row>
    <row r="98" spans="1:13" s="34" customFormat="1" ht="27" customHeight="1" x14ac:dyDescent="0.3">
      <c r="A98" s="35"/>
      <c r="B98" s="17" t="s">
        <v>17</v>
      </c>
      <c r="C98" s="103" t="s">
        <v>118</v>
      </c>
      <c r="D98" s="65"/>
      <c r="E98" s="102"/>
      <c r="F98" s="102"/>
      <c r="G98" s="26"/>
      <c r="H98" s="29"/>
      <c r="I98" s="30"/>
      <c r="J98" s="31">
        <v>29646000</v>
      </c>
      <c r="K98" s="31">
        <v>31192000</v>
      </c>
      <c r="L98" s="32">
        <f>J98-K98</f>
        <v>-1546000</v>
      </c>
      <c r="M98" s="33">
        <f>IF(K98=0,"-    ",L98/K98)</f>
        <v>-4.9563990766863297E-2</v>
      </c>
    </row>
    <row r="99" spans="1:13" s="34" customFormat="1" ht="27" customHeight="1" x14ac:dyDescent="0.3">
      <c r="A99" s="35"/>
      <c r="B99" s="17" t="s">
        <v>19</v>
      </c>
      <c r="C99" s="103" t="s">
        <v>119</v>
      </c>
      <c r="D99" s="65"/>
      <c r="E99" s="102"/>
      <c r="F99" s="102"/>
      <c r="G99" s="26"/>
      <c r="H99" s="29"/>
      <c r="I99" s="30"/>
      <c r="J99" s="31">
        <v>252602.51</v>
      </c>
      <c r="K99" s="31">
        <v>336602.51</v>
      </c>
      <c r="L99" s="32">
        <f>J99-K99</f>
        <v>-84000</v>
      </c>
      <c r="M99" s="33">
        <f>IF(K99=0,"-    ",L99/K99)</f>
        <v>-0.24955250630781095</v>
      </c>
    </row>
    <row r="100" spans="1:13" s="15" customFormat="1" ht="27" customHeight="1" thickBot="1" x14ac:dyDescent="0.35">
      <c r="A100" s="104"/>
      <c r="B100" s="105" t="s">
        <v>120</v>
      </c>
      <c r="C100" s="106"/>
      <c r="D100" s="106"/>
      <c r="E100" s="106"/>
      <c r="F100" s="106"/>
      <c r="G100" s="106"/>
      <c r="H100" s="107"/>
      <c r="I100" s="108"/>
      <c r="J100" s="109">
        <f>SUM(J96:J99)</f>
        <v>29898602.510000002</v>
      </c>
      <c r="K100" s="109">
        <f>SUM(K96:K99)</f>
        <v>31528602.510000002</v>
      </c>
      <c r="L100" s="110">
        <f>J100-K100</f>
        <v>-1630000</v>
      </c>
      <c r="M100" s="111">
        <f>IF(K100=0,"-    ",L100/K100)</f>
        <v>-5.1699088136970515E-2</v>
      </c>
    </row>
    <row r="101" spans="1:13" ht="19.5" customHeight="1" thickBot="1" x14ac:dyDescent="0.4">
      <c r="A101" s="112"/>
      <c r="B101" s="176"/>
      <c r="C101" s="176"/>
      <c r="D101" s="176"/>
      <c r="E101" s="176"/>
      <c r="F101" s="176"/>
      <c r="G101" s="113"/>
      <c r="H101" s="114"/>
      <c r="I101" s="114"/>
      <c r="J101" s="114"/>
      <c r="K101" s="115"/>
    </row>
    <row r="102" spans="1:13" s="1" customFormat="1" ht="27.6" customHeight="1" thickBot="1" x14ac:dyDescent="0.35">
      <c r="A102" s="183" t="s">
        <v>0</v>
      </c>
      <c r="B102" s="184"/>
      <c r="C102" s="184"/>
      <c r="D102" s="184"/>
      <c r="E102" s="184"/>
      <c r="F102" s="184"/>
      <c r="G102" s="184"/>
      <c r="H102" s="184"/>
      <c r="I102" s="184"/>
      <c r="J102" s="184"/>
      <c r="K102" s="185"/>
      <c r="L102" s="161" t="s">
        <v>1</v>
      </c>
      <c r="M102" s="162"/>
    </row>
    <row r="103" spans="1:13" s="1" customFormat="1" ht="27.6" customHeight="1" thickBot="1" x14ac:dyDescent="0.35">
      <c r="A103" s="180" t="s">
        <v>121</v>
      </c>
      <c r="B103" s="181"/>
      <c r="C103" s="181"/>
      <c r="D103" s="181"/>
      <c r="E103" s="181"/>
      <c r="F103" s="181"/>
      <c r="G103" s="181"/>
      <c r="H103" s="181"/>
      <c r="I103" s="181"/>
      <c r="J103" s="181"/>
      <c r="K103" s="182"/>
      <c r="L103" s="163"/>
      <c r="M103" s="164"/>
    </row>
    <row r="104" spans="1:13" s="4" customFormat="1" ht="15" customHeight="1" thickBo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3"/>
    </row>
    <row r="105" spans="1:13" ht="36.75" customHeight="1" thickBot="1" x14ac:dyDescent="0.4">
      <c r="A105" s="168" t="s">
        <v>3</v>
      </c>
      <c r="B105" s="168"/>
      <c r="C105" s="168"/>
      <c r="D105" s="168"/>
      <c r="E105" s="168"/>
      <c r="F105" s="168"/>
      <c r="G105" s="168"/>
      <c r="H105" s="168"/>
      <c r="I105" s="168"/>
      <c r="J105" s="169" t="s">
        <v>4</v>
      </c>
      <c r="K105" s="170" t="s">
        <v>5</v>
      </c>
      <c r="L105" s="171" t="s">
        <v>6</v>
      </c>
      <c r="M105" s="171"/>
    </row>
    <row r="106" spans="1:13" ht="32.25" customHeight="1" x14ac:dyDescent="0.35">
      <c r="A106" s="168"/>
      <c r="B106" s="168"/>
      <c r="C106" s="168"/>
      <c r="D106" s="168"/>
      <c r="E106" s="168"/>
      <c r="F106" s="168"/>
      <c r="G106" s="168"/>
      <c r="H106" s="168"/>
      <c r="I106" s="168"/>
      <c r="J106" s="169"/>
      <c r="K106" s="170"/>
      <c r="L106" s="6" t="s">
        <v>7</v>
      </c>
      <c r="M106" s="7" t="s">
        <v>8</v>
      </c>
    </row>
    <row r="107" spans="1:13" s="15" customFormat="1" ht="27" customHeight="1" x14ac:dyDescent="0.3">
      <c r="A107" s="8" t="s">
        <v>9</v>
      </c>
      <c r="B107" s="9" t="s">
        <v>122</v>
      </c>
      <c r="C107" s="9"/>
      <c r="D107" s="9"/>
      <c r="E107" s="9"/>
      <c r="F107" s="9"/>
      <c r="G107" s="9"/>
      <c r="H107" s="116"/>
      <c r="I107" s="117"/>
      <c r="J107" s="118"/>
      <c r="K107" s="118"/>
      <c r="L107" s="119"/>
      <c r="M107" s="14"/>
    </row>
    <row r="108" spans="1:13" s="34" customFormat="1" ht="27" customHeight="1" x14ac:dyDescent="0.3">
      <c r="A108" s="24"/>
      <c r="B108" s="27"/>
      <c r="C108" s="120" t="s">
        <v>11</v>
      </c>
      <c r="D108" s="18" t="s">
        <v>123</v>
      </c>
      <c r="E108" s="26"/>
      <c r="F108" s="28"/>
      <c r="G108" s="28"/>
      <c r="H108" s="121"/>
      <c r="I108" s="122"/>
      <c r="J108" s="123">
        <v>0</v>
      </c>
      <c r="K108" s="123">
        <v>0</v>
      </c>
      <c r="L108" s="124">
        <f t="shared" ref="L108:L123" si="6">J108-K108</f>
        <v>0</v>
      </c>
      <c r="M108" s="23" t="str">
        <f t="shared" ref="M108:M123" si="7">IF(K108=0,"-    ",L108/K108)</f>
        <v xml:space="preserve">-    </v>
      </c>
    </row>
    <row r="109" spans="1:13" s="34" customFormat="1" ht="27" customHeight="1" x14ac:dyDescent="0.3">
      <c r="A109" s="24"/>
      <c r="B109" s="27"/>
      <c r="C109" s="120" t="s">
        <v>23</v>
      </c>
      <c r="D109" s="18" t="s">
        <v>124</v>
      </c>
      <c r="E109" s="26"/>
      <c r="F109" s="28"/>
      <c r="G109" s="28"/>
      <c r="H109" s="121"/>
      <c r="I109" s="122"/>
      <c r="J109" s="123">
        <f>J110+J111+SUM(J115:J117)</f>
        <v>176377660.75</v>
      </c>
      <c r="K109" s="123">
        <f>K110+K111+SUM(K115:K117)</f>
        <v>183020571.25</v>
      </c>
      <c r="L109" s="124">
        <f t="shared" si="6"/>
        <v>-6642910.5</v>
      </c>
      <c r="M109" s="23">
        <f t="shared" si="7"/>
        <v>-3.6295977302606086E-2</v>
      </c>
    </row>
    <row r="110" spans="1:13" s="34" customFormat="1" ht="27" customHeight="1" x14ac:dyDescent="0.3">
      <c r="A110" s="24"/>
      <c r="B110" s="27"/>
      <c r="C110" s="120"/>
      <c r="D110" s="27" t="s">
        <v>13</v>
      </c>
      <c r="E110" s="28" t="s">
        <v>125</v>
      </c>
      <c r="F110" s="28"/>
      <c r="G110" s="28"/>
      <c r="H110" s="121"/>
      <c r="I110" s="122"/>
      <c r="J110" s="123">
        <v>17692273.41</v>
      </c>
      <c r="K110" s="123">
        <v>22461735.48</v>
      </c>
      <c r="L110" s="32">
        <f t="shared" si="6"/>
        <v>-4769462.07</v>
      </c>
      <c r="M110" s="33">
        <f t="shared" si="7"/>
        <v>-0.21233720227213718</v>
      </c>
    </row>
    <row r="111" spans="1:13" s="34" customFormat="1" ht="27" customHeight="1" x14ac:dyDescent="0.3">
      <c r="A111" s="24"/>
      <c r="B111" s="27"/>
      <c r="C111" s="27"/>
      <c r="D111" s="27" t="s">
        <v>15</v>
      </c>
      <c r="E111" s="28" t="s">
        <v>126</v>
      </c>
      <c r="F111" s="28"/>
      <c r="G111" s="28"/>
      <c r="H111" s="29"/>
      <c r="I111" s="30"/>
      <c r="J111" s="31">
        <f>SUM(J112:J114)</f>
        <v>72411871.129999995</v>
      </c>
      <c r="K111" s="31">
        <f>SUM(K112:K114)</f>
        <v>72429451.700000003</v>
      </c>
      <c r="L111" s="32">
        <f t="shared" si="6"/>
        <v>-17580.570000007749</v>
      </c>
      <c r="M111" s="33">
        <f t="shared" si="7"/>
        <v>-2.4272681329724533E-4</v>
      </c>
    </row>
    <row r="112" spans="1:13" s="79" customFormat="1" ht="27" customHeight="1" x14ac:dyDescent="0.3">
      <c r="A112" s="70"/>
      <c r="B112" s="27"/>
      <c r="C112" s="27"/>
      <c r="D112" s="27"/>
      <c r="E112" s="28" t="s">
        <v>26</v>
      </c>
      <c r="F112" s="28" t="s">
        <v>127</v>
      </c>
      <c r="G112" s="28"/>
      <c r="H112" s="29"/>
      <c r="I112" s="30"/>
      <c r="J112" s="31">
        <v>72411871.129999995</v>
      </c>
      <c r="K112" s="31">
        <v>72429451.700000003</v>
      </c>
      <c r="L112" s="40">
        <f t="shared" si="6"/>
        <v>-17580.570000007749</v>
      </c>
      <c r="M112" s="41">
        <f t="shared" si="7"/>
        <v>-2.4272681329724533E-4</v>
      </c>
    </row>
    <row r="113" spans="1:13" s="34" customFormat="1" ht="27" customHeight="1" x14ac:dyDescent="0.3">
      <c r="A113" s="24"/>
      <c r="B113" s="27"/>
      <c r="C113" s="27"/>
      <c r="D113" s="27"/>
      <c r="E113" s="28" t="s">
        <v>28</v>
      </c>
      <c r="F113" s="28" t="s">
        <v>128</v>
      </c>
      <c r="G113" s="28"/>
      <c r="H113" s="29"/>
      <c r="I113" s="30"/>
      <c r="J113" s="31">
        <v>0</v>
      </c>
      <c r="K113" s="31">
        <v>0</v>
      </c>
      <c r="L113" s="40">
        <f t="shared" si="6"/>
        <v>0</v>
      </c>
      <c r="M113" s="41" t="str">
        <f t="shared" si="7"/>
        <v xml:space="preserve">-    </v>
      </c>
    </row>
    <row r="114" spans="1:13" s="34" customFormat="1" ht="27" customHeight="1" x14ac:dyDescent="0.3">
      <c r="A114" s="24"/>
      <c r="B114" s="27"/>
      <c r="C114" s="27"/>
      <c r="D114" s="27"/>
      <c r="E114" s="28" t="s">
        <v>51</v>
      </c>
      <c r="F114" s="28" t="s">
        <v>129</v>
      </c>
      <c r="G114" s="28"/>
      <c r="H114" s="29"/>
      <c r="I114" s="30"/>
      <c r="J114" s="31">
        <v>0</v>
      </c>
      <c r="K114" s="31">
        <v>0</v>
      </c>
      <c r="L114" s="40">
        <f t="shared" si="6"/>
        <v>0</v>
      </c>
      <c r="M114" s="41" t="str">
        <f t="shared" si="7"/>
        <v xml:space="preserve">-    </v>
      </c>
    </row>
    <row r="115" spans="1:13" s="34" customFormat="1" ht="27" customHeight="1" x14ac:dyDescent="0.3">
      <c r="A115" s="24"/>
      <c r="B115" s="27"/>
      <c r="C115" s="27"/>
      <c r="D115" s="27" t="s">
        <v>17</v>
      </c>
      <c r="E115" s="28" t="s">
        <v>130</v>
      </c>
      <c r="F115" s="28"/>
      <c r="G115" s="28"/>
      <c r="H115" s="29"/>
      <c r="I115" s="30"/>
      <c r="J115" s="31">
        <v>7344578.1900000004</v>
      </c>
      <c r="K115" s="31">
        <v>7244578.1900000004</v>
      </c>
      <c r="L115" s="32">
        <f t="shared" si="6"/>
        <v>100000</v>
      </c>
      <c r="M115" s="33">
        <f t="shared" si="7"/>
        <v>1.3803426145366787E-2</v>
      </c>
    </row>
    <row r="116" spans="1:13" s="34" customFormat="1" ht="27" customHeight="1" x14ac:dyDescent="0.3">
      <c r="A116" s="24"/>
      <c r="B116" s="27"/>
      <c r="C116" s="27"/>
      <c r="D116" s="27" t="s">
        <v>19</v>
      </c>
      <c r="E116" s="28" t="s">
        <v>131</v>
      </c>
      <c r="F116" s="28"/>
      <c r="G116" s="28"/>
      <c r="H116" s="29"/>
      <c r="I116" s="30"/>
      <c r="J116" s="31">
        <v>57250583.009999998</v>
      </c>
      <c r="K116" s="31">
        <v>60295952.179999992</v>
      </c>
      <c r="L116" s="32">
        <f t="shared" si="6"/>
        <v>-3045369.1699999943</v>
      </c>
      <c r="M116" s="33">
        <f t="shared" si="7"/>
        <v>-5.0507025096953942E-2</v>
      </c>
    </row>
    <row r="117" spans="1:13" s="34" customFormat="1" ht="27" customHeight="1" x14ac:dyDescent="0.3">
      <c r="A117" s="24"/>
      <c r="B117" s="27"/>
      <c r="C117" s="27"/>
      <c r="D117" s="27" t="s">
        <v>21</v>
      </c>
      <c r="E117" s="28" t="s">
        <v>132</v>
      </c>
      <c r="F117" s="28"/>
      <c r="G117" s="28"/>
      <c r="H117" s="29"/>
      <c r="I117" s="30"/>
      <c r="J117" s="31">
        <v>21678355.009999998</v>
      </c>
      <c r="K117" s="31">
        <v>20588853.699999999</v>
      </c>
      <c r="L117" s="32">
        <f t="shared" si="6"/>
        <v>1089501.3099999987</v>
      </c>
      <c r="M117" s="33">
        <f t="shared" si="7"/>
        <v>5.2917045595403819E-2</v>
      </c>
    </row>
    <row r="118" spans="1:13" s="34" customFormat="1" ht="27" customHeight="1" x14ac:dyDescent="0.3">
      <c r="A118" s="24"/>
      <c r="B118" s="27"/>
      <c r="C118" s="120" t="s">
        <v>46</v>
      </c>
      <c r="D118" s="18" t="s">
        <v>133</v>
      </c>
      <c r="E118" s="26"/>
      <c r="F118" s="28"/>
      <c r="G118" s="28"/>
      <c r="H118" s="121"/>
      <c r="I118" s="122"/>
      <c r="J118" s="123">
        <v>15872153.729999999</v>
      </c>
      <c r="K118" s="123">
        <v>16157036.17</v>
      </c>
      <c r="L118" s="124">
        <f t="shared" si="6"/>
        <v>-284882.44000000134</v>
      </c>
      <c r="M118" s="23">
        <f t="shared" si="7"/>
        <v>-1.7632097681935271E-2</v>
      </c>
    </row>
    <row r="119" spans="1:13" s="34" customFormat="1" ht="27" customHeight="1" x14ac:dyDescent="0.3">
      <c r="A119" s="24"/>
      <c r="B119" s="27"/>
      <c r="C119" s="120" t="s">
        <v>101</v>
      </c>
      <c r="D119" s="18" t="s">
        <v>134</v>
      </c>
      <c r="E119" s="26"/>
      <c r="F119" s="28"/>
      <c r="G119" s="28"/>
      <c r="H119" s="121"/>
      <c r="I119" s="122"/>
      <c r="J119" s="123">
        <v>22245.57</v>
      </c>
      <c r="K119" s="123">
        <v>9563.5700000000015</v>
      </c>
      <c r="L119" s="124">
        <f t="shared" si="6"/>
        <v>12681.999999999998</v>
      </c>
      <c r="M119" s="23">
        <f t="shared" si="7"/>
        <v>1.3260738406264603</v>
      </c>
    </row>
    <row r="120" spans="1:13" s="34" customFormat="1" ht="27" customHeight="1" x14ac:dyDescent="0.3">
      <c r="A120" s="24"/>
      <c r="B120" s="27"/>
      <c r="C120" s="120" t="s">
        <v>135</v>
      </c>
      <c r="D120" s="18" t="s">
        <v>136</v>
      </c>
      <c r="E120" s="26"/>
      <c r="F120" s="28"/>
      <c r="G120" s="28"/>
      <c r="H120" s="121"/>
      <c r="I120" s="122"/>
      <c r="J120" s="123">
        <v>0</v>
      </c>
      <c r="K120" s="123">
        <v>0</v>
      </c>
      <c r="L120" s="124">
        <f t="shared" si="6"/>
        <v>0</v>
      </c>
      <c r="M120" s="23" t="str">
        <f t="shared" si="7"/>
        <v xml:space="preserve">-    </v>
      </c>
    </row>
    <row r="121" spans="1:13" s="34" customFormat="1" ht="27" customHeight="1" x14ac:dyDescent="0.3">
      <c r="A121" s="24"/>
      <c r="B121" s="27"/>
      <c r="C121" s="120" t="s">
        <v>137</v>
      </c>
      <c r="D121" s="18" t="s">
        <v>138</v>
      </c>
      <c r="E121" s="26"/>
      <c r="F121" s="28"/>
      <c r="G121" s="28"/>
      <c r="H121" s="121"/>
      <c r="I121" s="122"/>
      <c r="J121" s="123">
        <v>-48263922.270000003</v>
      </c>
      <c r="K121" s="123">
        <v>-51188626.269999996</v>
      </c>
      <c r="L121" s="124">
        <f t="shared" si="6"/>
        <v>2924703.9999999925</v>
      </c>
      <c r="M121" s="23">
        <f t="shared" si="7"/>
        <v>-5.7135817331243122E-2</v>
      </c>
    </row>
    <row r="122" spans="1:13" s="34" customFormat="1" ht="27" customHeight="1" x14ac:dyDescent="0.3">
      <c r="A122" s="24"/>
      <c r="B122" s="27"/>
      <c r="C122" s="120" t="s">
        <v>139</v>
      </c>
      <c r="D122" s="18" t="s">
        <v>140</v>
      </c>
      <c r="E122" s="26"/>
      <c r="F122" s="28"/>
      <c r="G122" s="28"/>
      <c r="H122" s="121"/>
      <c r="I122" s="122"/>
      <c r="J122" s="123">
        <v>10625.67</v>
      </c>
      <c r="K122" s="123">
        <v>16253</v>
      </c>
      <c r="L122" s="124">
        <f t="shared" si="6"/>
        <v>-5627.33</v>
      </c>
      <c r="M122" s="23">
        <f t="shared" si="7"/>
        <v>-0.3462333107733957</v>
      </c>
    </row>
    <row r="123" spans="1:13" s="15" customFormat="1" ht="27" customHeight="1" x14ac:dyDescent="0.3">
      <c r="A123" s="83"/>
      <c r="B123" s="57" t="s">
        <v>58</v>
      </c>
      <c r="C123" s="57"/>
      <c r="D123" s="57"/>
      <c r="E123" s="57"/>
      <c r="F123" s="57"/>
      <c r="G123" s="57"/>
      <c r="H123" s="58"/>
      <c r="I123" s="59"/>
      <c r="J123" s="60">
        <f>J108+J109+SUM(J118:J122)</f>
        <v>144018763.44999999</v>
      </c>
      <c r="K123" s="60">
        <f>K108+K109+SUM(K118:K122)</f>
        <v>148014797.72</v>
      </c>
      <c r="L123" s="61">
        <f t="shared" si="6"/>
        <v>-3996034.2700000107</v>
      </c>
      <c r="M123" s="62">
        <f t="shared" si="7"/>
        <v>-2.699753221674038E-2</v>
      </c>
    </row>
    <row r="124" spans="1:13" s="34" customFormat="1" ht="9" customHeight="1" x14ac:dyDescent="0.3">
      <c r="A124" s="35"/>
      <c r="B124" s="27"/>
      <c r="C124" s="28"/>
      <c r="D124" s="28"/>
      <c r="E124" s="28"/>
      <c r="F124" s="28"/>
      <c r="G124" s="28"/>
      <c r="H124" s="125"/>
      <c r="I124" s="126"/>
      <c r="J124" s="127"/>
      <c r="K124" s="127"/>
      <c r="L124" s="128"/>
      <c r="M124" s="33"/>
    </row>
    <row r="125" spans="1:13" s="15" customFormat="1" ht="27" customHeight="1" x14ac:dyDescent="0.3">
      <c r="A125" s="16" t="s">
        <v>59</v>
      </c>
      <c r="B125" s="129" t="s">
        <v>141</v>
      </c>
      <c r="C125" s="18"/>
      <c r="D125" s="18"/>
      <c r="E125" s="18"/>
      <c r="F125" s="18"/>
      <c r="G125" s="18"/>
      <c r="H125" s="121"/>
      <c r="I125" s="122"/>
      <c r="J125" s="123"/>
      <c r="K125" s="123"/>
      <c r="L125" s="124"/>
      <c r="M125" s="23"/>
    </row>
    <row r="126" spans="1:13" s="34" customFormat="1" ht="27" customHeight="1" x14ac:dyDescent="0.3">
      <c r="A126" s="24"/>
      <c r="B126" s="26"/>
      <c r="C126" s="120" t="s">
        <v>13</v>
      </c>
      <c r="D126" s="18" t="s">
        <v>142</v>
      </c>
      <c r="E126" s="28"/>
      <c r="F126" s="28"/>
      <c r="G126" s="28"/>
      <c r="H126" s="121"/>
      <c r="I126" s="122"/>
      <c r="J126" s="123">
        <v>2593837.94</v>
      </c>
      <c r="K126" s="123">
        <v>2593837.94</v>
      </c>
      <c r="L126" s="124">
        <f t="shared" ref="L126:L131" si="8">J126-K126</f>
        <v>0</v>
      </c>
      <c r="M126" s="23">
        <f t="shared" ref="M126:M131" si="9">IF(K126=0,"-    ",L126/K126)</f>
        <v>0</v>
      </c>
    </row>
    <row r="127" spans="1:13" s="34" customFormat="1" ht="27" customHeight="1" x14ac:dyDescent="0.3">
      <c r="A127" s="24"/>
      <c r="B127" s="26"/>
      <c r="C127" s="120" t="s">
        <v>15</v>
      </c>
      <c r="D127" s="18" t="s">
        <v>143</v>
      </c>
      <c r="E127" s="28"/>
      <c r="F127" s="28"/>
      <c r="G127" s="28"/>
      <c r="H127" s="121"/>
      <c r="I127" s="122"/>
      <c r="J127" s="123">
        <v>17056844.009999998</v>
      </c>
      <c r="K127" s="123">
        <v>18185919.689999998</v>
      </c>
      <c r="L127" s="124">
        <f t="shared" si="8"/>
        <v>-1129075.6799999997</v>
      </c>
      <c r="M127" s="23">
        <f t="shared" si="9"/>
        <v>-6.2085157047122086E-2</v>
      </c>
    </row>
    <row r="128" spans="1:13" s="34" customFormat="1" ht="27" customHeight="1" x14ac:dyDescent="0.3">
      <c r="A128" s="24"/>
      <c r="B128" s="26"/>
      <c r="C128" s="120" t="s">
        <v>17</v>
      </c>
      <c r="D128" s="18" t="s">
        <v>144</v>
      </c>
      <c r="E128" s="28"/>
      <c r="F128" s="28"/>
      <c r="G128" s="28"/>
      <c r="H128" s="121"/>
      <c r="I128" s="122"/>
      <c r="J128" s="123">
        <v>0</v>
      </c>
      <c r="K128" s="123">
        <v>0</v>
      </c>
      <c r="L128" s="124">
        <f t="shared" si="8"/>
        <v>0</v>
      </c>
      <c r="M128" s="23" t="str">
        <f t="shared" si="9"/>
        <v xml:space="preserve">-    </v>
      </c>
    </row>
    <row r="129" spans="1:13" s="34" customFormat="1" ht="27" customHeight="1" x14ac:dyDescent="0.3">
      <c r="A129" s="24"/>
      <c r="B129" s="26"/>
      <c r="C129" s="120" t="s">
        <v>19</v>
      </c>
      <c r="D129" s="18" t="s">
        <v>145</v>
      </c>
      <c r="E129" s="28"/>
      <c r="F129" s="28"/>
      <c r="G129" s="28"/>
      <c r="H129" s="121"/>
      <c r="I129" s="122"/>
      <c r="J129" s="123">
        <v>9949348</v>
      </c>
      <c r="K129" s="123">
        <v>12966945.620000001</v>
      </c>
      <c r="L129" s="124">
        <f t="shared" si="8"/>
        <v>-3017597.620000001</v>
      </c>
      <c r="M129" s="23">
        <f t="shared" si="9"/>
        <v>-0.23271460438190691</v>
      </c>
    </row>
    <row r="130" spans="1:13" s="34" customFormat="1" ht="27" customHeight="1" x14ac:dyDescent="0.3">
      <c r="A130" s="24"/>
      <c r="B130" s="103"/>
      <c r="C130" s="120" t="s">
        <v>21</v>
      </c>
      <c r="D130" s="18" t="s">
        <v>146</v>
      </c>
      <c r="E130" s="28"/>
      <c r="F130" s="28"/>
      <c r="G130" s="28"/>
      <c r="H130" s="121"/>
      <c r="I130" s="122"/>
      <c r="J130" s="123">
        <v>11657247.65</v>
      </c>
      <c r="K130" s="123">
        <v>16195535.110000001</v>
      </c>
      <c r="L130" s="124">
        <f t="shared" si="8"/>
        <v>-4538287.4600000009</v>
      </c>
      <c r="M130" s="23">
        <f t="shared" si="9"/>
        <v>-0.28021843237509431</v>
      </c>
    </row>
    <row r="131" spans="1:13" s="15" customFormat="1" ht="27" customHeight="1" x14ac:dyDescent="0.3">
      <c r="A131" s="83"/>
      <c r="B131" s="57" t="s">
        <v>107</v>
      </c>
      <c r="C131" s="57"/>
      <c r="D131" s="57"/>
      <c r="E131" s="57"/>
      <c r="F131" s="57"/>
      <c r="G131" s="57"/>
      <c r="H131" s="58"/>
      <c r="I131" s="59"/>
      <c r="J131" s="60">
        <f>SUM(J126:J130)</f>
        <v>41257277.600000001</v>
      </c>
      <c r="K131" s="60">
        <f>SUM(K126:K130)</f>
        <v>49942238.359999999</v>
      </c>
      <c r="L131" s="61">
        <f t="shared" si="8"/>
        <v>-8684960.7599999979</v>
      </c>
      <c r="M131" s="62">
        <f t="shared" si="9"/>
        <v>-0.17390011031135524</v>
      </c>
    </row>
    <row r="132" spans="1:13" s="34" customFormat="1" ht="9" customHeight="1" x14ac:dyDescent="0.3">
      <c r="A132" s="35"/>
      <c r="B132" s="27"/>
      <c r="C132" s="28"/>
      <c r="D132" s="28"/>
      <c r="E132" s="28"/>
      <c r="F132" s="28"/>
      <c r="G132" s="28"/>
      <c r="H132" s="125"/>
      <c r="I132" s="126"/>
      <c r="J132" s="127"/>
      <c r="K132" s="127"/>
      <c r="L132" s="128"/>
      <c r="M132" s="33"/>
    </row>
    <row r="133" spans="1:13" s="15" customFormat="1" ht="27" customHeight="1" x14ac:dyDescent="0.3">
      <c r="A133" s="16" t="s">
        <v>108</v>
      </c>
      <c r="B133" s="129" t="s">
        <v>147</v>
      </c>
      <c r="C133" s="18"/>
      <c r="D133" s="18"/>
      <c r="E133" s="18"/>
      <c r="F133" s="18"/>
      <c r="G133" s="18"/>
      <c r="H133" s="121"/>
      <c r="I133" s="122"/>
      <c r="J133" s="123"/>
      <c r="K133" s="123"/>
      <c r="L133" s="124"/>
      <c r="M133" s="23"/>
    </row>
    <row r="134" spans="1:13" s="34" customFormat="1" ht="27" customHeight="1" x14ac:dyDescent="0.3">
      <c r="A134" s="24"/>
      <c r="B134" s="26"/>
      <c r="C134" s="120" t="s">
        <v>13</v>
      </c>
      <c r="D134" s="18" t="s">
        <v>148</v>
      </c>
      <c r="E134" s="26"/>
      <c r="F134" s="28"/>
      <c r="G134" s="28"/>
      <c r="H134" s="121"/>
      <c r="I134" s="122"/>
      <c r="J134" s="123">
        <v>11266516.630000001</v>
      </c>
      <c r="K134" s="123">
        <v>10916266.48</v>
      </c>
      <c r="L134" s="124">
        <f>J134-K134</f>
        <v>350250.15000000037</v>
      </c>
      <c r="M134" s="23">
        <f>IF(K134=0,"-    ",L134/K134)</f>
        <v>3.2085159394166819E-2</v>
      </c>
    </row>
    <row r="135" spans="1:13" s="34" customFormat="1" ht="27" customHeight="1" x14ac:dyDescent="0.3">
      <c r="A135" s="24"/>
      <c r="B135" s="26"/>
      <c r="C135" s="120" t="s">
        <v>15</v>
      </c>
      <c r="D135" s="18" t="s">
        <v>149</v>
      </c>
      <c r="E135" s="26"/>
      <c r="F135" s="28"/>
      <c r="G135" s="28"/>
      <c r="H135" s="121"/>
      <c r="I135" s="122"/>
      <c r="J135" s="123">
        <v>0</v>
      </c>
      <c r="K135" s="123">
        <v>0</v>
      </c>
      <c r="L135" s="124">
        <f>J135-K135</f>
        <v>0</v>
      </c>
      <c r="M135" s="23" t="str">
        <f>IF(K135=0,"-    ",L135/K135)</f>
        <v xml:space="preserve">-    </v>
      </c>
    </row>
    <row r="136" spans="1:13" s="15" customFormat="1" ht="27" customHeight="1" x14ac:dyDescent="0.3">
      <c r="A136" s="83"/>
      <c r="B136" s="57" t="s">
        <v>112</v>
      </c>
      <c r="C136" s="57"/>
      <c r="D136" s="57"/>
      <c r="E136" s="57"/>
      <c r="F136" s="57"/>
      <c r="G136" s="57"/>
      <c r="H136" s="58"/>
      <c r="I136" s="59"/>
      <c r="J136" s="60">
        <f>SUM(J134:J135)</f>
        <v>11266516.630000001</v>
      </c>
      <c r="K136" s="60">
        <f>SUM(K134:K135)</f>
        <v>10916266.48</v>
      </c>
      <c r="L136" s="61">
        <f>J136-K136</f>
        <v>350250.15000000037</v>
      </c>
      <c r="M136" s="62">
        <f>IF(K136=0,"-    ",L136/K136)</f>
        <v>3.2085159394166819E-2</v>
      </c>
    </row>
    <row r="137" spans="1:13" s="34" customFormat="1" ht="9" customHeight="1" x14ac:dyDescent="0.3">
      <c r="A137" s="35"/>
      <c r="B137" s="27"/>
      <c r="C137" s="28"/>
      <c r="D137" s="28"/>
      <c r="E137" s="28"/>
      <c r="F137" s="28"/>
      <c r="G137" s="130"/>
      <c r="H137" s="131"/>
      <c r="I137" s="132"/>
      <c r="J137" s="127"/>
      <c r="K137" s="133"/>
      <c r="L137" s="128"/>
      <c r="M137" s="33"/>
    </row>
    <row r="138" spans="1:13" s="15" customFormat="1" ht="31.5" customHeight="1" x14ac:dyDescent="0.3">
      <c r="A138" s="16" t="s">
        <v>114</v>
      </c>
      <c r="B138" s="177" t="s">
        <v>150</v>
      </c>
      <c r="C138" s="177"/>
      <c r="D138" s="177"/>
      <c r="E138" s="177"/>
      <c r="F138" s="177"/>
      <c r="G138" s="177"/>
      <c r="H138" s="134"/>
      <c r="I138" s="135"/>
      <c r="J138" s="123"/>
      <c r="K138" s="123"/>
      <c r="L138" s="124"/>
      <c r="M138" s="23"/>
    </row>
    <row r="139" spans="1:13" s="15" customFormat="1" x14ac:dyDescent="0.3">
      <c r="A139" s="16"/>
      <c r="B139" s="136"/>
      <c r="C139" s="136"/>
      <c r="D139" s="136"/>
      <c r="E139" s="136"/>
      <c r="F139" s="136"/>
      <c r="G139" s="136"/>
      <c r="H139" s="67" t="s">
        <v>44</v>
      </c>
      <c r="I139" s="68" t="s">
        <v>45</v>
      </c>
      <c r="J139" s="123"/>
      <c r="K139" s="123"/>
      <c r="L139" s="124"/>
      <c r="M139" s="23"/>
    </row>
    <row r="140" spans="1:13" s="15" customFormat="1" ht="27" customHeight="1" x14ac:dyDescent="0.3">
      <c r="A140" s="16"/>
      <c r="B140" s="103"/>
      <c r="C140" s="120" t="s">
        <v>13</v>
      </c>
      <c r="D140" s="18" t="s">
        <v>151</v>
      </c>
      <c r="E140" s="18"/>
      <c r="F140" s="18"/>
      <c r="G140" s="137"/>
      <c r="H140" s="138">
        <v>3696727.05</v>
      </c>
      <c r="I140" s="139">
        <v>48648114.409999996</v>
      </c>
      <c r="J140" s="123">
        <v>54633859.030000001</v>
      </c>
      <c r="K140" s="123">
        <v>59631817.660000004</v>
      </c>
      <c r="L140" s="124">
        <f t="shared" ref="L140:L158" si="10">J140-K140</f>
        <v>-4997958.6300000027</v>
      </c>
      <c r="M140" s="23">
        <f t="shared" ref="M140:M158" si="11">IF(K140=0,"-    ",L140/K140)</f>
        <v>-8.3813622091760367E-2</v>
      </c>
    </row>
    <row r="141" spans="1:13" s="15" customFormat="1" ht="27" customHeight="1" x14ac:dyDescent="0.3">
      <c r="A141" s="16"/>
      <c r="B141" s="103"/>
      <c r="C141" s="120" t="s">
        <v>15</v>
      </c>
      <c r="D141" s="18" t="s">
        <v>152</v>
      </c>
      <c r="E141" s="18"/>
      <c r="F141" s="120"/>
      <c r="G141" s="137"/>
      <c r="H141" s="122">
        <v>900000</v>
      </c>
      <c r="I141" s="122"/>
      <c r="J141" s="123">
        <v>900000</v>
      </c>
      <c r="K141" s="123">
        <v>6400000</v>
      </c>
      <c r="L141" s="124">
        <f t="shared" si="10"/>
        <v>-5500000</v>
      </c>
      <c r="M141" s="23">
        <f t="shared" si="11"/>
        <v>-0.859375</v>
      </c>
    </row>
    <row r="142" spans="1:13" s="15" customFormat="1" ht="27" customHeight="1" x14ac:dyDescent="0.3">
      <c r="A142" s="16"/>
      <c r="B142" s="103"/>
      <c r="C142" s="120" t="s">
        <v>17</v>
      </c>
      <c r="D142" s="18" t="s">
        <v>153</v>
      </c>
      <c r="E142" s="18"/>
      <c r="F142" s="18"/>
      <c r="G142" s="137"/>
      <c r="H142" s="122">
        <v>506969.94</v>
      </c>
      <c r="I142" s="122"/>
      <c r="J142" s="123">
        <v>506969.94</v>
      </c>
      <c r="K142" s="123">
        <v>416606.04</v>
      </c>
      <c r="L142" s="124">
        <f t="shared" si="10"/>
        <v>90363.900000000023</v>
      </c>
      <c r="M142" s="23">
        <f t="shared" si="11"/>
        <v>0.21690492053355739</v>
      </c>
    </row>
    <row r="143" spans="1:13" s="15" customFormat="1" ht="27" customHeight="1" x14ac:dyDescent="0.3">
      <c r="A143" s="16"/>
      <c r="B143" s="103"/>
      <c r="C143" s="120" t="s">
        <v>19</v>
      </c>
      <c r="D143" s="18" t="s">
        <v>154</v>
      </c>
      <c r="E143" s="18"/>
      <c r="F143" s="18"/>
      <c r="G143" s="137"/>
      <c r="H143" s="122">
        <v>12091257.07</v>
      </c>
      <c r="I143" s="122"/>
      <c r="J143" s="123">
        <v>12091257.07</v>
      </c>
      <c r="K143" s="123">
        <v>18297802.800000001</v>
      </c>
      <c r="L143" s="124">
        <f t="shared" si="10"/>
        <v>-6206545.7300000004</v>
      </c>
      <c r="M143" s="23">
        <f t="shared" si="11"/>
        <v>-0.33919623016157985</v>
      </c>
    </row>
    <row r="144" spans="1:13" s="15" customFormat="1" ht="27" customHeight="1" x14ac:dyDescent="0.3">
      <c r="A144" s="16"/>
      <c r="B144" s="103"/>
      <c r="C144" s="120" t="s">
        <v>21</v>
      </c>
      <c r="D144" s="18" t="s">
        <v>155</v>
      </c>
      <c r="E144" s="18"/>
      <c r="F144" s="120"/>
      <c r="G144" s="137"/>
      <c r="H144" s="123">
        <f>SUM(H145:H150)</f>
        <v>38500753.689999998</v>
      </c>
      <c r="I144" s="123">
        <f>SUM(I145:I150)</f>
        <v>0</v>
      </c>
      <c r="J144" s="123">
        <f>SUM(J145:J150)</f>
        <v>38500753.689999998</v>
      </c>
      <c r="K144" s="123">
        <f>SUM(K145:K150)</f>
        <v>27516018.469999999</v>
      </c>
      <c r="L144" s="124">
        <f t="shared" si="10"/>
        <v>10984735.219999999</v>
      </c>
      <c r="M144" s="23">
        <f t="shared" si="11"/>
        <v>0.39921237994429937</v>
      </c>
    </row>
    <row r="145" spans="1:15" s="15" customFormat="1" ht="27" customHeight="1" x14ac:dyDescent="0.3">
      <c r="A145" s="16"/>
      <c r="B145" s="26"/>
      <c r="C145" s="27"/>
      <c r="D145" s="36" t="s">
        <v>26</v>
      </c>
      <c r="E145" s="36" t="s">
        <v>156</v>
      </c>
      <c r="F145" s="36"/>
      <c r="G145" s="140"/>
      <c r="H145" s="122">
        <v>3736237.8</v>
      </c>
      <c r="I145" s="122"/>
      <c r="J145" s="123">
        <v>3736237.8</v>
      </c>
      <c r="K145" s="123">
        <v>3739689.21</v>
      </c>
      <c r="L145" s="124">
        <f t="shared" si="10"/>
        <v>-3451.410000000149</v>
      </c>
      <c r="M145" s="23">
        <f t="shared" si="11"/>
        <v>-9.2291359152814442E-4</v>
      </c>
    </row>
    <row r="146" spans="1:15" s="15" customFormat="1" ht="33.75" customHeight="1" x14ac:dyDescent="0.3">
      <c r="A146" s="16"/>
      <c r="B146" s="45"/>
      <c r="C146" s="36"/>
      <c r="D146" s="36" t="s">
        <v>28</v>
      </c>
      <c r="E146" s="178" t="s">
        <v>157</v>
      </c>
      <c r="F146" s="178"/>
      <c r="G146" s="179"/>
      <c r="H146" s="123">
        <v>0</v>
      </c>
      <c r="I146" s="122"/>
      <c r="J146" s="123">
        <v>0</v>
      </c>
      <c r="K146" s="123">
        <v>0</v>
      </c>
      <c r="L146" s="124">
        <f t="shared" si="10"/>
        <v>0</v>
      </c>
      <c r="M146" s="23" t="str">
        <f t="shared" si="11"/>
        <v xml:space="preserve">-    </v>
      </c>
    </row>
    <row r="147" spans="1:15" s="15" customFormat="1" ht="34.5" customHeight="1" x14ac:dyDescent="0.3">
      <c r="A147" s="16"/>
      <c r="B147" s="45"/>
      <c r="C147" s="36"/>
      <c r="D147" s="141" t="s">
        <v>51</v>
      </c>
      <c r="E147" s="178" t="s">
        <v>158</v>
      </c>
      <c r="F147" s="178"/>
      <c r="G147" s="179"/>
      <c r="H147" s="123">
        <v>0</v>
      </c>
      <c r="I147" s="122"/>
      <c r="J147" s="123">
        <v>0</v>
      </c>
      <c r="K147" s="123">
        <v>0</v>
      </c>
      <c r="L147" s="124">
        <f t="shared" si="10"/>
        <v>0</v>
      </c>
      <c r="M147" s="23" t="str">
        <f t="shared" si="11"/>
        <v xml:space="preserve">-    </v>
      </c>
    </row>
    <row r="148" spans="1:15" s="15" customFormat="1" ht="27" customHeight="1" x14ac:dyDescent="0.3">
      <c r="A148" s="16"/>
      <c r="B148" s="45"/>
      <c r="C148" s="36"/>
      <c r="D148" s="36" t="s">
        <v>53</v>
      </c>
      <c r="E148" s="140" t="s">
        <v>159</v>
      </c>
      <c r="F148" s="45"/>
      <c r="G148" s="36"/>
      <c r="H148" s="123">
        <v>34695142.5</v>
      </c>
      <c r="I148" s="122"/>
      <c r="J148" s="123">
        <v>34695142.5</v>
      </c>
      <c r="K148" s="123">
        <v>23670426.059999999</v>
      </c>
      <c r="L148" s="142">
        <f t="shared" si="10"/>
        <v>11024716.440000001</v>
      </c>
      <c r="M148" s="143">
        <f t="shared" si="11"/>
        <v>0.46575910429556511</v>
      </c>
    </row>
    <row r="149" spans="1:15" s="15" customFormat="1" ht="27" customHeight="1" x14ac:dyDescent="0.3">
      <c r="A149" s="16"/>
      <c r="B149" s="45"/>
      <c r="C149" s="36"/>
      <c r="D149" s="36" t="s">
        <v>160</v>
      </c>
      <c r="E149" s="140" t="s">
        <v>161</v>
      </c>
      <c r="F149" s="45"/>
      <c r="G149" s="36"/>
      <c r="H149" s="123">
        <v>0</v>
      </c>
      <c r="I149" s="122"/>
      <c r="J149" s="123">
        <v>0</v>
      </c>
      <c r="K149" s="123">
        <v>0</v>
      </c>
      <c r="L149" s="124">
        <f t="shared" si="10"/>
        <v>0</v>
      </c>
      <c r="M149" s="23" t="str">
        <f t="shared" si="11"/>
        <v xml:space="preserve">-    </v>
      </c>
    </row>
    <row r="150" spans="1:15" s="15" customFormat="1" ht="27" customHeight="1" x14ac:dyDescent="0.3">
      <c r="A150" s="16"/>
      <c r="B150" s="45"/>
      <c r="C150" s="36"/>
      <c r="D150" s="36" t="s">
        <v>162</v>
      </c>
      <c r="E150" s="140" t="s">
        <v>163</v>
      </c>
      <c r="F150" s="45"/>
      <c r="G150" s="36"/>
      <c r="H150" s="123">
        <v>69373.39</v>
      </c>
      <c r="I150" s="122"/>
      <c r="J150" s="123">
        <v>69373.39</v>
      </c>
      <c r="K150" s="123">
        <v>105903.2</v>
      </c>
      <c r="L150" s="124">
        <f t="shared" si="10"/>
        <v>-36529.81</v>
      </c>
      <c r="M150" s="23">
        <f t="shared" si="11"/>
        <v>-0.34493584707544245</v>
      </c>
    </row>
    <row r="151" spans="1:15" s="15" customFormat="1" ht="27" customHeight="1" x14ac:dyDescent="0.3">
      <c r="A151" s="16"/>
      <c r="B151" s="26"/>
      <c r="C151" s="120" t="s">
        <v>36</v>
      </c>
      <c r="D151" s="174" t="s">
        <v>164</v>
      </c>
      <c r="E151" s="174"/>
      <c r="F151" s="174"/>
      <c r="G151" s="174"/>
      <c r="H151" s="122">
        <v>33192352.370000001</v>
      </c>
      <c r="I151" s="122"/>
      <c r="J151" s="123">
        <v>33192352.370000001</v>
      </c>
      <c r="K151" s="123">
        <v>60008635.880000003</v>
      </c>
      <c r="L151" s="124">
        <f t="shared" si="10"/>
        <v>-26816283.510000002</v>
      </c>
      <c r="M151" s="23">
        <f t="shared" si="11"/>
        <v>-0.44687373936686126</v>
      </c>
    </row>
    <row r="152" spans="1:15" s="15" customFormat="1" ht="27" customHeight="1" x14ac:dyDescent="0.3">
      <c r="A152" s="16"/>
      <c r="B152" s="26"/>
      <c r="C152" s="120" t="s">
        <v>38</v>
      </c>
      <c r="D152" s="18" t="s">
        <v>165</v>
      </c>
      <c r="E152" s="18"/>
      <c r="F152" s="18"/>
      <c r="G152" s="137"/>
      <c r="H152" s="122">
        <v>107216093.91999999</v>
      </c>
      <c r="I152" s="122"/>
      <c r="J152" s="123">
        <v>107216093.91999999</v>
      </c>
      <c r="K152" s="123">
        <v>120561825.32000002</v>
      </c>
      <c r="L152" s="124">
        <f t="shared" si="10"/>
        <v>-13345731.400000036</v>
      </c>
      <c r="M152" s="23">
        <f t="shared" si="11"/>
        <v>-0.11069616244260785</v>
      </c>
    </row>
    <row r="153" spans="1:15" s="15" customFormat="1" ht="27" customHeight="1" x14ac:dyDescent="0.3">
      <c r="A153" s="144"/>
      <c r="B153" s="26"/>
      <c r="C153" s="120" t="s">
        <v>40</v>
      </c>
      <c r="D153" s="18" t="s">
        <v>166</v>
      </c>
      <c r="E153" s="18"/>
      <c r="F153" s="120"/>
      <c r="G153" s="137"/>
      <c r="H153" s="122">
        <v>19078.82</v>
      </c>
      <c r="I153" s="122"/>
      <c r="J153" s="123">
        <v>19078.82</v>
      </c>
      <c r="K153" s="123">
        <v>0</v>
      </c>
      <c r="L153" s="124">
        <f t="shared" si="10"/>
        <v>19078.82</v>
      </c>
      <c r="M153" s="23" t="str">
        <f t="shared" si="11"/>
        <v xml:space="preserve">-    </v>
      </c>
    </row>
    <row r="154" spans="1:15" s="15" customFormat="1" ht="27" customHeight="1" x14ac:dyDescent="0.3">
      <c r="A154" s="144"/>
      <c r="B154" s="26"/>
      <c r="C154" s="120" t="s">
        <v>42</v>
      </c>
      <c r="D154" s="18" t="s">
        <v>167</v>
      </c>
      <c r="E154" s="18"/>
      <c r="F154" s="18"/>
      <c r="G154" s="137"/>
      <c r="H154" s="122">
        <v>18142228.919999998</v>
      </c>
      <c r="I154" s="122"/>
      <c r="J154" s="123">
        <v>18142228.919999998</v>
      </c>
      <c r="K154" s="123">
        <v>15614041.58</v>
      </c>
      <c r="L154" s="124">
        <f t="shared" si="10"/>
        <v>2528187.339999998</v>
      </c>
      <c r="M154" s="23">
        <f t="shared" si="11"/>
        <v>0.16191754883235029</v>
      </c>
    </row>
    <row r="155" spans="1:15" s="15" customFormat="1" ht="27" customHeight="1" x14ac:dyDescent="0.3">
      <c r="A155" s="144"/>
      <c r="B155" s="26"/>
      <c r="C155" s="120" t="s">
        <v>168</v>
      </c>
      <c r="D155" s="18" t="s">
        <v>169</v>
      </c>
      <c r="E155" s="18"/>
      <c r="F155" s="120"/>
      <c r="G155" s="137"/>
      <c r="H155" s="122">
        <v>0</v>
      </c>
      <c r="I155" s="122"/>
      <c r="J155" s="123">
        <v>0</v>
      </c>
      <c r="K155" s="123">
        <v>0</v>
      </c>
      <c r="L155" s="124">
        <f t="shared" si="10"/>
        <v>0</v>
      </c>
      <c r="M155" s="23" t="str">
        <f t="shared" si="11"/>
        <v xml:space="preserve">-    </v>
      </c>
    </row>
    <row r="156" spans="1:15" s="15" customFormat="1" ht="27" customHeight="1" x14ac:dyDescent="0.3">
      <c r="A156" s="144"/>
      <c r="B156" s="26"/>
      <c r="C156" s="120" t="s">
        <v>170</v>
      </c>
      <c r="D156" s="18" t="s">
        <v>171</v>
      </c>
      <c r="E156" s="18"/>
      <c r="F156" s="18"/>
      <c r="G156" s="137"/>
      <c r="H156" s="122">
        <v>20467991.52</v>
      </c>
      <c r="I156" s="122"/>
      <c r="J156" s="123">
        <v>20467991.52</v>
      </c>
      <c r="K156" s="123">
        <v>15893326.689999998</v>
      </c>
      <c r="L156" s="124">
        <f t="shared" si="10"/>
        <v>4574664.8300000019</v>
      </c>
      <c r="M156" s="23">
        <f t="shared" si="11"/>
        <v>0.28783557522153991</v>
      </c>
    </row>
    <row r="157" spans="1:15" s="34" customFormat="1" ht="27" customHeight="1" x14ac:dyDescent="0.3">
      <c r="A157" s="24"/>
      <c r="B157" s="26"/>
      <c r="C157" s="145" t="s">
        <v>172</v>
      </c>
      <c r="D157" s="146" t="s">
        <v>173</v>
      </c>
      <c r="E157" s="146"/>
      <c r="F157" s="145"/>
      <c r="G157" s="147"/>
      <c r="H157" s="30">
        <v>24260233.969999999</v>
      </c>
      <c r="I157" s="30"/>
      <c r="J157" s="123">
        <v>24260233.969999999</v>
      </c>
      <c r="K157" s="123">
        <v>32421149.190000001</v>
      </c>
      <c r="L157" s="32">
        <f t="shared" si="10"/>
        <v>-8160915.2200000025</v>
      </c>
      <c r="M157" s="33">
        <f t="shared" si="11"/>
        <v>-0.25171579120079929</v>
      </c>
      <c r="O157" s="15"/>
    </row>
    <row r="158" spans="1:15" s="15" customFormat="1" ht="27" customHeight="1" x14ac:dyDescent="0.3">
      <c r="A158" s="83"/>
      <c r="B158" s="57" t="s">
        <v>120</v>
      </c>
      <c r="C158" s="57"/>
      <c r="D158" s="57"/>
      <c r="E158" s="57"/>
      <c r="F158" s="57"/>
      <c r="G158" s="148"/>
      <c r="H158" s="60">
        <f>SUM(H140:H144)+SUM(H151:H157)</f>
        <v>258993687.26999998</v>
      </c>
      <c r="I158" s="60">
        <f>SUM(I140:I144)+SUM(I151:I157)</f>
        <v>48648114.409999996</v>
      </c>
      <c r="J158" s="60">
        <f>SUM(J140:J144)+SUM(J151:J157)</f>
        <v>309930819.25</v>
      </c>
      <c r="K158" s="60">
        <f>SUM(K140:K144)+SUM(K151:K157)</f>
        <v>356761223.63</v>
      </c>
      <c r="L158" s="61">
        <f t="shared" si="10"/>
        <v>-46830404.379999995</v>
      </c>
      <c r="M158" s="62">
        <f t="shared" si="11"/>
        <v>-0.13126539903498086</v>
      </c>
    </row>
    <row r="159" spans="1:15" s="34" customFormat="1" ht="9" customHeight="1" x14ac:dyDescent="0.3">
      <c r="A159" s="35"/>
      <c r="B159" s="27"/>
      <c r="C159" s="28"/>
      <c r="D159" s="28"/>
      <c r="E159" s="28"/>
      <c r="F159" s="28"/>
      <c r="G159" s="130"/>
      <c r="H159" s="149"/>
      <c r="I159" s="150"/>
      <c r="J159" s="31"/>
      <c r="K159" s="31"/>
      <c r="L159" s="32"/>
      <c r="M159" s="33"/>
      <c r="O159" s="15"/>
    </row>
    <row r="160" spans="1:15" s="15" customFormat="1" ht="27" customHeight="1" x14ac:dyDescent="0.3">
      <c r="A160" s="16" t="s">
        <v>174</v>
      </c>
      <c r="B160" s="129" t="s">
        <v>175</v>
      </c>
      <c r="C160" s="65"/>
      <c r="D160" s="65"/>
      <c r="E160" s="65"/>
      <c r="F160" s="65"/>
      <c r="G160" s="65"/>
      <c r="H160" s="21"/>
      <c r="I160" s="20"/>
      <c r="J160" s="21"/>
      <c r="K160" s="21"/>
      <c r="L160" s="22"/>
      <c r="M160" s="23"/>
    </row>
    <row r="161" spans="1:13" s="15" customFormat="1" ht="27" customHeight="1" x14ac:dyDescent="0.3">
      <c r="A161" s="16"/>
      <c r="B161" s="120" t="s">
        <v>13</v>
      </c>
      <c r="C161" s="18" t="s">
        <v>176</v>
      </c>
      <c r="D161" s="18"/>
      <c r="E161" s="18"/>
      <c r="F161" s="18"/>
      <c r="G161" s="18"/>
      <c r="H161" s="21">
        <v>0</v>
      </c>
      <c r="I161" s="20"/>
      <c r="J161" s="123">
        <v>0</v>
      </c>
      <c r="K161" s="123">
        <v>5865.2</v>
      </c>
      <c r="L161" s="22">
        <f>J161-K161</f>
        <v>-5865.2</v>
      </c>
      <c r="M161" s="23">
        <f>IF(K161=0,"-    ",L161/K161)</f>
        <v>-1</v>
      </c>
    </row>
    <row r="162" spans="1:13" s="15" customFormat="1" ht="27" customHeight="1" x14ac:dyDescent="0.3">
      <c r="A162" s="16"/>
      <c r="B162" s="120" t="s">
        <v>15</v>
      </c>
      <c r="C162" s="18" t="s">
        <v>177</v>
      </c>
      <c r="D162" s="18"/>
      <c r="E162" s="18"/>
      <c r="F162" s="18"/>
      <c r="G162" s="18"/>
      <c r="H162" s="21">
        <v>1309876.4099999999</v>
      </c>
      <c r="I162" s="20"/>
      <c r="J162" s="123">
        <v>1309876.4099999999</v>
      </c>
      <c r="K162" s="123">
        <v>1370094.62</v>
      </c>
      <c r="L162" s="22">
        <f>J162-K162</f>
        <v>-60218.210000000196</v>
      </c>
      <c r="M162" s="23">
        <f>IF(K162=0,"-    ",L162/K162)</f>
        <v>-4.3951862244375639E-2</v>
      </c>
    </row>
    <row r="163" spans="1:13" s="15" customFormat="1" ht="27" customHeight="1" x14ac:dyDescent="0.3">
      <c r="A163" s="83"/>
      <c r="B163" s="57" t="s">
        <v>178</v>
      </c>
      <c r="C163" s="57"/>
      <c r="D163" s="57"/>
      <c r="E163" s="57"/>
      <c r="F163" s="57"/>
      <c r="G163" s="57"/>
      <c r="H163" s="60">
        <f>SUM(H161:H162)</f>
        <v>1309876.4099999999</v>
      </c>
      <c r="I163" s="58">
        <f>SUM(I161:I162)</f>
        <v>0</v>
      </c>
      <c r="J163" s="60">
        <f>SUM(J161:J162)</f>
        <v>1309876.4099999999</v>
      </c>
      <c r="K163" s="60">
        <f>SUM(K161:K162)</f>
        <v>1375959.82</v>
      </c>
      <c r="L163" s="61">
        <f>J163-K163</f>
        <v>-66083.410000000149</v>
      </c>
      <c r="M163" s="62">
        <f>IF(K163=0,"-    ",L163/K163)</f>
        <v>-4.8027136431934576E-2</v>
      </c>
    </row>
    <row r="164" spans="1:13" s="34" customFormat="1" ht="9" customHeight="1" thickBot="1" x14ac:dyDescent="0.35">
      <c r="A164" s="35"/>
      <c r="B164" s="27"/>
      <c r="C164" s="28"/>
      <c r="D164" s="28"/>
      <c r="E164" s="28"/>
      <c r="F164" s="28"/>
      <c r="G164" s="28"/>
      <c r="H164" s="29"/>
      <c r="I164" s="30"/>
      <c r="J164" s="31"/>
      <c r="K164" s="31"/>
      <c r="L164" s="32"/>
      <c r="M164" s="33"/>
    </row>
    <row r="165" spans="1:13" s="34" customFormat="1" ht="27" customHeight="1" thickTop="1" thickBot="1" x14ac:dyDescent="0.35">
      <c r="A165" s="84" t="s">
        <v>179</v>
      </c>
      <c r="B165" s="151"/>
      <c r="C165" s="86"/>
      <c r="D165" s="87"/>
      <c r="E165" s="87"/>
      <c r="F165" s="87"/>
      <c r="G165" s="86"/>
      <c r="H165" s="88"/>
      <c r="I165" s="89"/>
      <c r="J165" s="90">
        <f>J123+J131+J136+J158+J163</f>
        <v>507783253.33999997</v>
      </c>
      <c r="K165" s="90">
        <f>K123+K131+K136+K158+K163</f>
        <v>567010486.00999999</v>
      </c>
      <c r="L165" s="91">
        <f>J165-K165</f>
        <v>-59227232.670000017</v>
      </c>
      <c r="M165" s="92">
        <f>IF(K165=0,"-    ",L165/K165)</f>
        <v>-0.10445526869666298</v>
      </c>
    </row>
    <row r="166" spans="1:13" s="34" customFormat="1" ht="9" customHeight="1" thickTop="1" x14ac:dyDescent="0.3">
      <c r="A166" s="35"/>
      <c r="B166" s="27"/>
      <c r="C166" s="28"/>
      <c r="D166" s="28"/>
      <c r="E166" s="28"/>
      <c r="F166" s="28"/>
      <c r="G166" s="28"/>
      <c r="H166" s="29"/>
      <c r="I166" s="30"/>
      <c r="J166" s="31"/>
      <c r="K166" s="31"/>
      <c r="L166" s="32"/>
      <c r="M166" s="33"/>
    </row>
    <row r="167" spans="1:13" s="34" customFormat="1" ht="27" customHeight="1" x14ac:dyDescent="0.3">
      <c r="A167" s="16" t="s">
        <v>180</v>
      </c>
      <c r="B167" s="129" t="s">
        <v>115</v>
      </c>
      <c r="C167" s="65"/>
      <c r="D167" s="102"/>
      <c r="E167" s="102"/>
      <c r="F167" s="102"/>
      <c r="G167" s="26"/>
      <c r="H167" s="19"/>
      <c r="I167" s="20"/>
      <c r="J167" s="21"/>
      <c r="K167" s="21"/>
      <c r="L167" s="32"/>
      <c r="M167" s="33"/>
    </row>
    <row r="168" spans="1:13" s="34" customFormat="1" ht="27" customHeight="1" x14ac:dyDescent="0.3">
      <c r="A168" s="35"/>
      <c r="B168" s="120" t="s">
        <v>13</v>
      </c>
      <c r="C168" s="103" t="s">
        <v>116</v>
      </c>
      <c r="D168" s="102"/>
      <c r="E168" s="102"/>
      <c r="F168" s="102"/>
      <c r="G168" s="26"/>
      <c r="H168" s="29"/>
      <c r="I168" s="30"/>
      <c r="J168" s="31">
        <v>0</v>
      </c>
      <c r="K168" s="31">
        <v>0</v>
      </c>
      <c r="L168" s="32">
        <f>J168-K168</f>
        <v>0</v>
      </c>
      <c r="M168" s="33" t="str">
        <f>IF(K168=0,"-    ",L168/K168)</f>
        <v xml:space="preserve">-    </v>
      </c>
    </row>
    <row r="169" spans="1:13" s="34" customFormat="1" ht="27" customHeight="1" x14ac:dyDescent="0.3">
      <c r="A169" s="35"/>
      <c r="B169" s="120" t="s">
        <v>15</v>
      </c>
      <c r="C169" s="103" t="s">
        <v>117</v>
      </c>
      <c r="D169" s="102"/>
      <c r="E169" s="102"/>
      <c r="F169" s="102"/>
      <c r="G169" s="26"/>
      <c r="H169" s="29"/>
      <c r="I169" s="30"/>
      <c r="J169" s="31">
        <v>0</v>
      </c>
      <c r="K169" s="31">
        <v>0</v>
      </c>
      <c r="L169" s="32">
        <f>J169-K169</f>
        <v>0</v>
      </c>
      <c r="M169" s="33" t="str">
        <f>IF(K169=0,"-    ",L169/K169)</f>
        <v xml:space="preserve">-    </v>
      </c>
    </row>
    <row r="170" spans="1:13" s="34" customFormat="1" ht="27" customHeight="1" x14ac:dyDescent="0.3">
      <c r="A170" s="35"/>
      <c r="B170" s="120" t="s">
        <v>17</v>
      </c>
      <c r="C170" s="103" t="s">
        <v>118</v>
      </c>
      <c r="D170" s="102"/>
      <c r="E170" s="102"/>
      <c r="F170" s="102"/>
      <c r="G170" s="26"/>
      <c r="H170" s="29"/>
      <c r="I170" s="30"/>
      <c r="J170" s="31">
        <v>29646000</v>
      </c>
      <c r="K170" s="31">
        <v>31192000</v>
      </c>
      <c r="L170" s="32">
        <f>J170-K170</f>
        <v>-1546000</v>
      </c>
      <c r="M170" s="33">
        <f>IF(K170=0,"-    ",L170/K170)</f>
        <v>-4.9563990766863297E-2</v>
      </c>
    </row>
    <row r="171" spans="1:13" s="34" customFormat="1" ht="27" customHeight="1" x14ac:dyDescent="0.3">
      <c r="A171" s="35"/>
      <c r="B171" s="120" t="s">
        <v>19</v>
      </c>
      <c r="C171" s="103" t="s">
        <v>119</v>
      </c>
      <c r="D171" s="102"/>
      <c r="E171" s="102"/>
      <c r="F171" s="102"/>
      <c r="G171" s="26"/>
      <c r="H171" s="29"/>
      <c r="I171" s="30"/>
      <c r="J171" s="31">
        <v>252602.5</v>
      </c>
      <c r="K171" s="31">
        <v>336602.5</v>
      </c>
      <c r="L171" s="32">
        <f>J171-K171</f>
        <v>-84000</v>
      </c>
      <c r="M171" s="33">
        <f>IF(K171=0,"-    ",L171/K171)</f>
        <v>-0.24955251372167467</v>
      </c>
    </row>
    <row r="172" spans="1:13" s="15" customFormat="1" ht="32.25" customHeight="1" thickBot="1" x14ac:dyDescent="0.35">
      <c r="A172" s="104"/>
      <c r="B172" s="106" t="s">
        <v>181</v>
      </c>
      <c r="C172" s="106"/>
      <c r="D172" s="106"/>
      <c r="E172" s="106"/>
      <c r="F172" s="106"/>
      <c r="G172" s="106"/>
      <c r="H172" s="107"/>
      <c r="I172" s="108"/>
      <c r="J172" s="109">
        <f>SUM(J168:J171)</f>
        <v>29898602.5</v>
      </c>
      <c r="K172" s="109">
        <f>SUM(K168:K171)</f>
        <v>31528602.5</v>
      </c>
      <c r="L172" s="110">
        <f>J172-K172</f>
        <v>-1630000</v>
      </c>
      <c r="M172" s="111">
        <f>IF(K172=0,"-    ",L172/K172)</f>
        <v>-5.1699088153368038E-2</v>
      </c>
    </row>
    <row r="173" spans="1:13" s="152" customFormat="1" x14ac:dyDescent="0.35">
      <c r="A173" s="112"/>
      <c r="G173" s="5"/>
      <c r="H173" s="5"/>
      <c r="I173" s="5"/>
      <c r="J173" s="5"/>
      <c r="K173" s="153"/>
      <c r="L173" s="5"/>
      <c r="M173" s="5"/>
    </row>
    <row r="174" spans="1:13" s="155" customFormat="1" x14ac:dyDescent="0.35">
      <c r="A174" s="154"/>
      <c r="G174" s="156"/>
      <c r="H174" s="156"/>
      <c r="I174" s="156"/>
      <c r="J174" s="156"/>
      <c r="K174" s="156"/>
      <c r="L174" s="156"/>
      <c r="M174" s="156"/>
    </row>
    <row r="175" spans="1:13" s="155" customFormat="1" x14ac:dyDescent="0.35">
      <c r="A175" s="154"/>
      <c r="G175" s="156"/>
      <c r="H175" s="156"/>
      <c r="I175" s="156"/>
      <c r="J175" s="156"/>
      <c r="K175" s="156"/>
      <c r="L175" s="156"/>
      <c r="M175" s="156"/>
    </row>
    <row r="176" spans="1:13" s="155" customFormat="1" x14ac:dyDescent="0.35">
      <c r="A176" s="154"/>
      <c r="G176" s="156"/>
      <c r="H176" s="156"/>
      <c r="I176" s="156"/>
      <c r="J176" s="157"/>
      <c r="K176" s="157"/>
      <c r="L176" s="156"/>
      <c r="M176" s="156"/>
    </row>
    <row r="177" spans="1:13" s="155" customFormat="1" x14ac:dyDescent="0.35">
      <c r="A177" s="154"/>
      <c r="G177" s="156"/>
      <c r="H177" s="156"/>
      <c r="I177" s="156"/>
      <c r="J177" s="157"/>
      <c r="K177" s="157"/>
      <c r="L177" s="156"/>
      <c r="M177" s="156"/>
    </row>
    <row r="178" spans="1:13" s="155" customFormat="1" x14ac:dyDescent="0.35">
      <c r="A178" s="154"/>
      <c r="G178" s="156"/>
      <c r="H178" s="156"/>
      <c r="I178" s="156"/>
      <c r="J178" s="156"/>
      <c r="K178" s="156"/>
      <c r="L178" s="156"/>
      <c r="M178" s="156"/>
    </row>
    <row r="179" spans="1:13" s="155" customFormat="1" x14ac:dyDescent="0.35">
      <c r="A179" s="154"/>
      <c r="G179" s="156"/>
      <c r="H179" s="156"/>
      <c r="I179" s="156"/>
      <c r="J179" s="156"/>
      <c r="K179" s="156"/>
      <c r="L179" s="156"/>
      <c r="M179" s="156"/>
    </row>
  </sheetData>
  <sheetProtection selectLockedCells="1" selectUnlockedCells="1"/>
  <mergeCells count="23">
    <mergeCell ref="B138:G138"/>
    <mergeCell ref="E146:G146"/>
    <mergeCell ref="E147:G147"/>
    <mergeCell ref="D151:G151"/>
    <mergeCell ref="L102:M103"/>
    <mergeCell ref="A103:K103"/>
    <mergeCell ref="A105:I106"/>
    <mergeCell ref="J105:J106"/>
    <mergeCell ref="K105:K106"/>
    <mergeCell ref="L105:M105"/>
    <mergeCell ref="A102:K102"/>
    <mergeCell ref="C28:G28"/>
    <mergeCell ref="G34:I34"/>
    <mergeCell ref="C46:G46"/>
    <mergeCell ref="E75:G75"/>
    <mergeCell ref="B101:F101"/>
    <mergeCell ref="A1:K1"/>
    <mergeCell ref="L1:M2"/>
    <mergeCell ref="A2:K2"/>
    <mergeCell ref="A4:I5"/>
    <mergeCell ref="J4:J5"/>
    <mergeCell ref="K4:K5"/>
    <mergeCell ref="L4:M4"/>
  </mergeCells>
  <printOptions horizontalCentered="1"/>
  <pageMargins left="0.98425196850393704" right="0.98425196850393704" top="0.78740157480314965" bottom="0.78740157480314965" header="0.51181102362204722" footer="0.51181102362204722"/>
  <pageSetup paperSize="9" scale="42" firstPageNumber="0" fitToHeight="4" orientation="portrait" r:id="rId1"/>
  <headerFooter alignWithMargins="0">
    <oddFooter>&amp;C&amp;"Arial,Grassetto"&amp;12Stato Patrimoniale 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Schema 118</vt:lpstr>
      <vt:lpstr>'Schema 118'!Area_stampa</vt:lpstr>
      <vt:lpstr>'Schema 118'!Print_Area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Labanti</dc:creator>
  <cp:lastModifiedBy>Pagoto Giacomo</cp:lastModifiedBy>
  <dcterms:created xsi:type="dcterms:W3CDTF">2019-10-07T07:31:48Z</dcterms:created>
  <dcterms:modified xsi:type="dcterms:W3CDTF">2023-08-23T10:43:29Z</dcterms:modified>
</cp:coreProperties>
</file>