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labantir\Documents\Bil 2019\99 Bilancio\99 Trasparenza\"/>
    </mc:Choice>
  </mc:AlternateContent>
  <xr:revisionPtr revIDLastSave="0" documentId="8_{466A8DFF-3860-4EB3-A903-0AB0B728DE8C}" xr6:coauthVersionLast="36" xr6:coauthVersionMax="36" xr10:uidLastSave="{00000000-0000-0000-0000-000000000000}"/>
  <bookViews>
    <workbookView xWindow="0" yWindow="0" windowWidth="23040" windowHeight="9072" xr2:uid="{C7C2AB0B-7558-4E6B-9D7C-47CE13C48B20}"/>
  </bookViews>
  <sheets>
    <sheet name="SP" sheetId="1" r:id="rId1"/>
  </sheets>
  <definedNames>
    <definedName name="_xlnm.Print_Area" localSheetId="0">SP!$A$1:$M$172</definedName>
    <definedName name="Print_Area" localSheetId="0">SP!$A$1:$M$172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70" i="1" l="1"/>
  <c r="M170" i="1" s="1"/>
  <c r="M169" i="1"/>
  <c r="L169" i="1"/>
  <c r="M168" i="1"/>
  <c r="L168" i="1"/>
  <c r="I163" i="1"/>
  <c r="H162" i="1"/>
  <c r="M161" i="1"/>
  <c r="H161" i="1"/>
  <c r="H163" i="1" s="1"/>
  <c r="H157" i="1"/>
  <c r="L156" i="1"/>
  <c r="M156" i="1" s="1"/>
  <c r="H156" i="1"/>
  <c r="M155" i="1"/>
  <c r="H155" i="1"/>
  <c r="H154" i="1"/>
  <c r="H153" i="1"/>
  <c r="H152" i="1"/>
  <c r="L151" i="1"/>
  <c r="H151" i="1"/>
  <c r="L150" i="1"/>
  <c r="M150" i="1" s="1"/>
  <c r="M149" i="1"/>
  <c r="H149" i="1"/>
  <c r="L148" i="1"/>
  <c r="M148" i="1" s="1"/>
  <c r="H148" i="1"/>
  <c r="M147" i="1"/>
  <c r="L147" i="1"/>
  <c r="H147" i="1"/>
  <c r="M146" i="1"/>
  <c r="H146" i="1"/>
  <c r="H145" i="1"/>
  <c r="I144" i="1"/>
  <c r="I158" i="1" s="1"/>
  <c r="L143" i="1"/>
  <c r="H143" i="1"/>
  <c r="H142" i="1"/>
  <c r="H141" i="1"/>
  <c r="L134" i="1"/>
  <c r="M134" i="1" s="1"/>
  <c r="M130" i="1"/>
  <c r="L130" i="1"/>
  <c r="M128" i="1"/>
  <c r="L128" i="1"/>
  <c r="L127" i="1"/>
  <c r="L126" i="1"/>
  <c r="M126" i="1" s="1"/>
  <c r="L122" i="1"/>
  <c r="M122" i="1" s="1"/>
  <c r="L121" i="1"/>
  <c r="M120" i="1"/>
  <c r="L120" i="1"/>
  <c r="L118" i="1"/>
  <c r="M118" i="1" s="1"/>
  <c r="L117" i="1"/>
  <c r="L116" i="1"/>
  <c r="M116" i="1" s="1"/>
  <c r="M114" i="1"/>
  <c r="L114" i="1"/>
  <c r="M113" i="1"/>
  <c r="L113" i="1"/>
  <c r="K111" i="1"/>
  <c r="M110" i="1"/>
  <c r="L110" i="1"/>
  <c r="M108" i="1"/>
  <c r="L108" i="1"/>
  <c r="L99" i="1"/>
  <c r="L98" i="1"/>
  <c r="M97" i="1"/>
  <c r="M96" i="1"/>
  <c r="L96" i="1"/>
  <c r="L90" i="1"/>
  <c r="M89" i="1"/>
  <c r="J91" i="1"/>
  <c r="L85" i="1"/>
  <c r="M84" i="1"/>
  <c r="L83" i="1"/>
  <c r="M82" i="1"/>
  <c r="L82" i="1"/>
  <c r="J81" i="1"/>
  <c r="M80" i="1"/>
  <c r="M79" i="1"/>
  <c r="J78" i="1"/>
  <c r="L77" i="1"/>
  <c r="H77" i="1"/>
  <c r="L76" i="1"/>
  <c r="H76" i="1"/>
  <c r="H75" i="1"/>
  <c r="L74" i="1"/>
  <c r="M74" i="1" s="1"/>
  <c r="I72" i="1"/>
  <c r="L71" i="1"/>
  <c r="M71" i="1" s="1"/>
  <c r="H71" i="1"/>
  <c r="H70" i="1"/>
  <c r="M69" i="1"/>
  <c r="L69" i="1"/>
  <c r="H69" i="1"/>
  <c r="M68" i="1"/>
  <c r="H68" i="1"/>
  <c r="K66" i="1"/>
  <c r="H67" i="1"/>
  <c r="I66" i="1"/>
  <c r="L65" i="1"/>
  <c r="M65" i="1" s="1"/>
  <c r="H65" i="1"/>
  <c r="M63" i="1"/>
  <c r="H63" i="1"/>
  <c r="H62" i="1"/>
  <c r="L61" i="1"/>
  <c r="M61" i="1" s="1"/>
  <c r="H61" i="1"/>
  <c r="I60" i="1"/>
  <c r="I59" i="1"/>
  <c r="I58" i="1" s="1"/>
  <c r="L57" i="1"/>
  <c r="M57" i="1" s="1"/>
  <c r="H57" i="1"/>
  <c r="M56" i="1"/>
  <c r="L56" i="1"/>
  <c r="H56" i="1"/>
  <c r="M55" i="1"/>
  <c r="H55" i="1"/>
  <c r="M54" i="1"/>
  <c r="L54" i="1"/>
  <c r="M53" i="1"/>
  <c r="H53" i="1"/>
  <c r="I52" i="1"/>
  <c r="M51" i="1"/>
  <c r="L51" i="1"/>
  <c r="H51" i="1"/>
  <c r="L50" i="1"/>
  <c r="H50" i="1"/>
  <c r="M49" i="1"/>
  <c r="J48" i="1"/>
  <c r="H49" i="1"/>
  <c r="I48" i="1"/>
  <c r="I47" i="1"/>
  <c r="I46" i="1" s="1"/>
  <c r="L44" i="1"/>
  <c r="M43" i="1"/>
  <c r="J40" i="1"/>
  <c r="M36" i="1"/>
  <c r="L36" i="1"/>
  <c r="K34" i="1"/>
  <c r="H33" i="1"/>
  <c r="M32" i="1"/>
  <c r="H32" i="1"/>
  <c r="M31" i="1"/>
  <c r="H31" i="1"/>
  <c r="M30" i="1"/>
  <c r="L30" i="1"/>
  <c r="H30" i="1"/>
  <c r="I29" i="1"/>
  <c r="I28" i="1"/>
  <c r="L24" i="1"/>
  <c r="L20" i="1"/>
  <c r="K17" i="1"/>
  <c r="J17" i="1"/>
  <c r="J13" i="1" s="1"/>
  <c r="L16" i="1"/>
  <c r="J14" i="1"/>
  <c r="M9" i="1"/>
  <c r="L9" i="1"/>
  <c r="J7" i="1"/>
  <c r="L7" i="1" s="1"/>
  <c r="K7" i="1"/>
  <c r="L8" i="1" l="1"/>
  <c r="K131" i="1"/>
  <c r="M142" i="1"/>
  <c r="M171" i="1"/>
  <c r="L142" i="1"/>
  <c r="K48" i="1"/>
  <c r="L48" i="1" s="1"/>
  <c r="M48" i="1" s="1"/>
  <c r="L145" i="1"/>
  <c r="L75" i="1"/>
  <c r="M75" i="1" s="1"/>
  <c r="L141" i="1"/>
  <c r="L162" i="1"/>
  <c r="M162" i="1" s="1"/>
  <c r="K14" i="1"/>
  <c r="K13" i="1" s="1"/>
  <c r="J72" i="1"/>
  <c r="L72" i="1" s="1"/>
  <c r="M141" i="1"/>
  <c r="L21" i="1"/>
  <c r="M145" i="1"/>
  <c r="L10" i="1"/>
  <c r="M90" i="1"/>
  <c r="J111" i="1"/>
  <c r="J109" i="1" s="1"/>
  <c r="K144" i="1"/>
  <c r="K158" i="1" s="1"/>
  <c r="L11" i="1"/>
  <c r="M11" i="1" s="1"/>
  <c r="J60" i="1"/>
  <c r="L64" i="1"/>
  <c r="J66" i="1"/>
  <c r="H74" i="1"/>
  <c r="L80" i="1"/>
  <c r="M99" i="1"/>
  <c r="L119" i="1"/>
  <c r="L129" i="1"/>
  <c r="M129" i="1" s="1"/>
  <c r="L149" i="1"/>
  <c r="L155" i="1"/>
  <c r="K172" i="1"/>
  <c r="L171" i="1"/>
  <c r="H66" i="1"/>
  <c r="L66" i="1"/>
  <c r="M66" i="1" s="1"/>
  <c r="M7" i="1"/>
  <c r="M64" i="1"/>
  <c r="K109" i="1"/>
  <c r="M25" i="1"/>
  <c r="M41" i="1"/>
  <c r="H72" i="1"/>
  <c r="J59" i="1"/>
  <c r="H60" i="1"/>
  <c r="K47" i="1"/>
  <c r="H48" i="1"/>
  <c r="K40" i="1"/>
  <c r="L81" i="1"/>
  <c r="L18" i="1"/>
  <c r="M18" i="1" s="1"/>
  <c r="L22" i="1"/>
  <c r="M22" i="1" s="1"/>
  <c r="L26" i="1"/>
  <c r="M26" i="1" s="1"/>
  <c r="L32" i="1"/>
  <c r="L53" i="1"/>
  <c r="K78" i="1"/>
  <c r="M78" i="1" s="1"/>
  <c r="K81" i="1"/>
  <c r="L12" i="1"/>
  <c r="M12" i="1" s="1"/>
  <c r="M16" i="1"/>
  <c r="M20" i="1"/>
  <c r="M24" i="1"/>
  <c r="M44" i="1"/>
  <c r="J52" i="1"/>
  <c r="L55" i="1"/>
  <c r="L63" i="1"/>
  <c r="L68" i="1"/>
  <c r="L70" i="1"/>
  <c r="M70" i="1" s="1"/>
  <c r="M119" i="1"/>
  <c r="J131" i="1"/>
  <c r="L131" i="1" s="1"/>
  <c r="M131" i="1" s="1"/>
  <c r="L140" i="1"/>
  <c r="M140" i="1" s="1"/>
  <c r="M151" i="1"/>
  <c r="M153" i="1"/>
  <c r="M8" i="1"/>
  <c r="M10" i="1"/>
  <c r="K29" i="1"/>
  <c r="L31" i="1"/>
  <c r="M50" i="1"/>
  <c r="K52" i="1"/>
  <c r="M52" i="1" s="1"/>
  <c r="H54" i="1"/>
  <c r="K60" i="1"/>
  <c r="H64" i="1"/>
  <c r="K72" i="1"/>
  <c r="M76" i="1"/>
  <c r="L79" i="1"/>
  <c r="M85" i="1"/>
  <c r="L97" i="1"/>
  <c r="J100" i="1"/>
  <c r="J123" i="1"/>
  <c r="J163" i="1"/>
  <c r="K100" i="1"/>
  <c r="L154" i="1"/>
  <c r="L17" i="1"/>
  <c r="M17" i="1" s="1"/>
  <c r="L23" i="1"/>
  <c r="M23" i="1" s="1"/>
  <c r="L41" i="1"/>
  <c r="L43" i="1"/>
  <c r="K91" i="1"/>
  <c r="K136" i="1"/>
  <c r="M154" i="1"/>
  <c r="J172" i="1"/>
  <c r="L172" i="1" s="1"/>
  <c r="M172" i="1" s="1"/>
  <c r="L19" i="1"/>
  <c r="M19" i="1" s="1"/>
  <c r="L25" i="1"/>
  <c r="L49" i="1"/>
  <c r="L62" i="1"/>
  <c r="M62" i="1" s="1"/>
  <c r="L67" i="1"/>
  <c r="M67" i="1" s="1"/>
  <c r="L73" i="1"/>
  <c r="M73" i="1" s="1"/>
  <c r="H73" i="1"/>
  <c r="M21" i="1"/>
  <c r="L15" i="1"/>
  <c r="M117" i="1"/>
  <c r="M15" i="1"/>
  <c r="L33" i="1"/>
  <c r="M33" i="1" s="1"/>
  <c r="L35" i="1"/>
  <c r="M35" i="1" s="1"/>
  <c r="M83" i="1"/>
  <c r="L152" i="1"/>
  <c r="M152" i="1" s="1"/>
  <c r="M77" i="1"/>
  <c r="L84" i="1"/>
  <c r="L89" i="1"/>
  <c r="M98" i="1"/>
  <c r="L112" i="1"/>
  <c r="M112" i="1" s="1"/>
  <c r="L115" i="1"/>
  <c r="M115" i="1" s="1"/>
  <c r="M121" i="1"/>
  <c r="L135" i="1"/>
  <c r="M135" i="1" s="1"/>
  <c r="M143" i="1"/>
  <c r="L157" i="1"/>
  <c r="M157" i="1" s="1"/>
  <c r="K163" i="1"/>
  <c r="L109" i="1"/>
  <c r="J34" i="1"/>
  <c r="L34" i="1" s="1"/>
  <c r="M34" i="1" s="1"/>
  <c r="M127" i="1"/>
  <c r="L42" i="1"/>
  <c r="M42" i="1" s="1"/>
  <c r="J144" i="1"/>
  <c r="L146" i="1"/>
  <c r="J29" i="1"/>
  <c r="H150" i="1"/>
  <c r="J136" i="1"/>
  <c r="L136" i="1" s="1"/>
  <c r="L161" i="1"/>
  <c r="L153" i="1"/>
  <c r="L14" i="1" l="1"/>
  <c r="M14" i="1" s="1"/>
  <c r="L78" i="1"/>
  <c r="L111" i="1"/>
  <c r="M111" i="1" s="1"/>
  <c r="L100" i="1"/>
  <c r="M100" i="1" s="1"/>
  <c r="H144" i="1"/>
  <c r="H158" i="1" s="1"/>
  <c r="L144" i="1"/>
  <c r="M144" i="1" s="1"/>
  <c r="K59" i="1"/>
  <c r="M60" i="1"/>
  <c r="M136" i="1"/>
  <c r="M81" i="1"/>
  <c r="L52" i="1"/>
  <c r="H52" i="1"/>
  <c r="L40" i="1"/>
  <c r="M40" i="1" s="1"/>
  <c r="J58" i="1"/>
  <c r="L59" i="1"/>
  <c r="H59" i="1"/>
  <c r="M109" i="1"/>
  <c r="K123" i="1"/>
  <c r="L91" i="1"/>
  <c r="M91" i="1" s="1"/>
  <c r="J158" i="1"/>
  <c r="L158" i="1" s="1"/>
  <c r="M158" i="1" s="1"/>
  <c r="L60" i="1"/>
  <c r="L163" i="1"/>
  <c r="M163" i="1" s="1"/>
  <c r="K28" i="1"/>
  <c r="H29" i="1"/>
  <c r="J28" i="1"/>
  <c r="L29" i="1"/>
  <c r="M29" i="1" s="1"/>
  <c r="M72" i="1"/>
  <c r="J47" i="1"/>
  <c r="L13" i="1"/>
  <c r="M13" i="1" s="1"/>
  <c r="J165" i="1" l="1"/>
  <c r="K165" i="1"/>
  <c r="K58" i="1"/>
  <c r="M59" i="1"/>
  <c r="L123" i="1"/>
  <c r="M123" i="1" s="1"/>
  <c r="M28" i="1"/>
  <c r="J46" i="1"/>
  <c r="L47" i="1"/>
  <c r="M47" i="1" s="1"/>
  <c r="H47" i="1"/>
  <c r="H58" i="1"/>
  <c r="K37" i="1"/>
  <c r="L28" i="1"/>
  <c r="H28" i="1"/>
  <c r="J37" i="1"/>
  <c r="M58" i="1" l="1"/>
  <c r="K46" i="1"/>
  <c r="H46" i="1"/>
  <c r="L37" i="1"/>
  <c r="M37" i="1" s="1"/>
  <c r="J86" i="1"/>
  <c r="L165" i="1"/>
  <c r="M165" i="1" s="1"/>
  <c r="L58" i="1"/>
  <c r="K86" i="1" l="1"/>
  <c r="L46" i="1"/>
  <c r="M46" i="1" s="1"/>
  <c r="J93" i="1"/>
  <c r="K93" i="1" l="1"/>
  <c r="L86" i="1"/>
  <c r="M86" i="1" s="1"/>
  <c r="J175" i="1"/>
  <c r="K175" i="1" l="1"/>
  <c r="L93" i="1"/>
  <c r="M93" i="1" s="1"/>
</calcChain>
</file>

<file path=xl/sharedStrings.xml><?xml version="1.0" encoding="utf-8"?>
<sst xmlns="http://schemas.openxmlformats.org/spreadsheetml/2006/main" count="304" uniqueCount="182">
  <si>
    <t xml:space="preserve"> STATO  PATRIMONIALE</t>
  </si>
  <si>
    <r>
      <t>Importi</t>
    </r>
    <r>
      <rPr>
        <b/>
        <sz val="14"/>
        <rFont val="Tahoma"/>
        <family val="2"/>
      </rPr>
      <t xml:space="preserve">: Euro    </t>
    </r>
  </si>
  <si>
    <t xml:space="preserve"> ATTIVO</t>
  </si>
  <si>
    <t>SCHEMA DI BILANCIO</t>
  </si>
  <si>
    <t>Esercizio
2019</t>
  </si>
  <si>
    <t>Esercizio
2018</t>
  </si>
  <si>
    <t>VARIAZIONE 2019/2018</t>
  </si>
  <si>
    <t>Importo</t>
  </si>
  <si>
    <t>%</t>
  </si>
  <si>
    <t>A)</t>
  </si>
  <si>
    <t>IMMOBILIZZAZIONI</t>
  </si>
  <si>
    <t>I</t>
  </si>
  <si>
    <t>Immobilizzazioni immateriali</t>
  </si>
  <si>
    <t>1)</t>
  </si>
  <si>
    <t>Costi d'impianto e di ampliamento</t>
  </si>
  <si>
    <t>2)</t>
  </si>
  <si>
    <t>Costi di ricerca e sviluppo</t>
  </si>
  <si>
    <t>3)</t>
  </si>
  <si>
    <t>Diritti di brevetto e di utilizzazione delle opere dell'ingegno</t>
  </si>
  <si>
    <t>4)</t>
  </si>
  <si>
    <t>Immobilizzazioni immateriali in corso e acconti</t>
  </si>
  <si>
    <t>5)</t>
  </si>
  <si>
    <t>Altre immobilizzazioni immateriali</t>
  </si>
  <si>
    <t>II</t>
  </si>
  <si>
    <t>Immobilizzazioni materiali</t>
  </si>
  <si>
    <t>Terreni</t>
  </si>
  <si>
    <t>a)</t>
  </si>
  <si>
    <t>Terreni disponibili</t>
  </si>
  <si>
    <t>b)</t>
  </si>
  <si>
    <t>Terreni indisponibili</t>
  </si>
  <si>
    <t>Fabbricati</t>
  </si>
  <si>
    <t>Fabbricati non strumentali (disponibili)</t>
  </si>
  <si>
    <t>Fabbricati strumentali (indisponibili)</t>
  </si>
  <si>
    <t>Impianti e macchinari</t>
  </si>
  <si>
    <t>Attrezzature sanitarie e scientifiche</t>
  </si>
  <si>
    <t>Mobili e arredi</t>
  </si>
  <si>
    <t>6)</t>
  </si>
  <si>
    <t>Automezzi</t>
  </si>
  <si>
    <t>7)</t>
  </si>
  <si>
    <t>Oggetti d'arte</t>
  </si>
  <si>
    <t>8)</t>
  </si>
  <si>
    <t>Altre immobilizzazioni materiali</t>
  </si>
  <si>
    <t>9)</t>
  </si>
  <si>
    <t>Immobilizzazioni materiali in corso e acconti</t>
  </si>
  <si>
    <t>Entro 12 mesi</t>
  </si>
  <si>
    <t>Oltre 12 mesi</t>
  </si>
  <si>
    <t>III</t>
  </si>
  <si>
    <r>
      <t>Immobilizzazioni finanziarie (</t>
    </r>
    <r>
      <rPr>
        <b/>
        <i/>
        <sz val="14"/>
        <rFont val="Garamond"/>
        <family val="1"/>
      </rPr>
      <t>con separata indicazione, per ciascuna voce dei crediti, degli importi esigibili entro l'esercizio successivo</t>
    </r>
    <r>
      <rPr>
        <b/>
        <sz val="14"/>
        <rFont val="Garamond"/>
        <family val="1"/>
      </rPr>
      <t>)</t>
    </r>
  </si>
  <si>
    <t>Crediti finanziari</t>
  </si>
  <si>
    <t>Crediti finanziari v/Stato</t>
  </si>
  <si>
    <t>Crediti finanziari v/Regione</t>
  </si>
  <si>
    <t>c)</t>
  </si>
  <si>
    <t>Crediti finanziari v/partecipate</t>
  </si>
  <si>
    <t>d)</t>
  </si>
  <si>
    <t>Crediti finanziari v/altri</t>
  </si>
  <si>
    <t>Titoli</t>
  </si>
  <si>
    <t>Partecipazioni</t>
  </si>
  <si>
    <t>Altri titoli</t>
  </si>
  <si>
    <t>Totale A)</t>
  </si>
  <si>
    <t>B)</t>
  </si>
  <si>
    <t>ATTIVO CIRCOLANTE</t>
  </si>
  <si>
    <t>Rimanenze</t>
  </si>
  <si>
    <t>Rimanenze beni sanitari</t>
  </si>
  <si>
    <t>Rimanenze beni non sanitari</t>
  </si>
  <si>
    <t>Acconti per acquisti beni sanitari</t>
  </si>
  <si>
    <t>Acconti per acquisti beni non sanitari</t>
  </si>
  <si>
    <r>
      <t>Crediti (</t>
    </r>
    <r>
      <rPr>
        <b/>
        <i/>
        <sz val="14"/>
        <rFont val="Garamond"/>
        <family val="1"/>
      </rPr>
      <t>con separata indicazione, per ciascuna voce, degli importi esigibili  oltre l'esercizio successivo</t>
    </r>
    <r>
      <rPr>
        <b/>
        <sz val="14"/>
        <rFont val="Garamond"/>
        <family val="1"/>
      </rPr>
      <t>)</t>
    </r>
  </si>
  <si>
    <t>Crediti v/Stato</t>
  </si>
  <si>
    <t>Crediti v/Stato - parte corrente</t>
  </si>
  <si>
    <t>Crediti v/Stato per spesa corrente e acconti</t>
  </si>
  <si>
    <t>Crediti v/Stato - altro</t>
  </si>
  <si>
    <t>Crediti v/Stato - investimenti</t>
  </si>
  <si>
    <t>Crediti v/Stato - per ricerca</t>
  </si>
  <si>
    <t>Crediti v/Ministero della Salute per ricerca corrente</t>
  </si>
  <si>
    <t>Crediti v/Ministero della Salute per ricerca finalizzata</t>
  </si>
  <si>
    <t xml:space="preserve">Crediti v/Stato per ricerca - altre Amministrazioni centrali </t>
  </si>
  <si>
    <t>Crediti v/Stato - investimenti per ricerca</t>
  </si>
  <si>
    <t>Crediti v/prefetture</t>
  </si>
  <si>
    <t>Crediti v/Regione o Provincia Autonoma</t>
  </si>
  <si>
    <t>Crediti v/Regione o Provincia Autonoma - parte corrente</t>
  </si>
  <si>
    <t>Crediti v/Regione o Provincia Autonoma per spesa corrente</t>
  </si>
  <si>
    <t xml:space="preserve">a)  Crediti v/Regione o Provincia Autonoma per finanziamento sanitario ordinario corrente </t>
  </si>
  <si>
    <t>b)  Crediti v/Regione o Provincia Autonoma per finanziamento sanitario aggiuntivo corrente LEA</t>
  </si>
  <si>
    <t>c)  Crediti v/Regione o Provincia Autonoma per finanziamento sanitario aggiuntivo corrente extra LEA</t>
  </si>
  <si>
    <t>d)  Crediti v/Regione o Provincia Autonoma per spesa corrente - altro</t>
  </si>
  <si>
    <t>Crediti v/Regione o Provincia Autonoma per ricerca</t>
  </si>
  <si>
    <t>Crediti v/Regione o Provincia Autonoma - patrimonio netto</t>
  </si>
  <si>
    <t>Crediti v/Regione o Provincia Autonoma per finanziamento per investimenti</t>
  </si>
  <si>
    <t>Crediti v/Regione o Provincia Autonoma per incremento fondo di dotazione</t>
  </si>
  <si>
    <t>Crediti v/Regione o Provincia Autonoma per ripiano perdite</t>
  </si>
  <si>
    <t>Crediti v/Regione o Provincia Autonoma per ricostituzione risorse da investimenti esercizi precedenti</t>
  </si>
  <si>
    <t>Crediti v/Comuni</t>
  </si>
  <si>
    <t>Crediti v/aziende sanitarie pubbliche e acconto quota FSR da distribuire</t>
  </si>
  <si>
    <t>Crediti v/aziende sanitarie pubbliche della Regione</t>
  </si>
  <si>
    <t>Crediti v/aziende sanitarie pubbliche fuori Regione</t>
  </si>
  <si>
    <t>Crediti v/società partecipate e/o enti dipendenti della Regione</t>
  </si>
  <si>
    <t>Crediti v/Erario</t>
  </si>
  <si>
    <t>Crediti v/altri</t>
  </si>
  <si>
    <t>Attività finanziarie che non costituiscono immobilizzazioni</t>
  </si>
  <si>
    <t>Partecipazioni che non costituiscono immobilizzazioni</t>
  </si>
  <si>
    <t>Altri titoli che non costituiscono immobilizzazioni</t>
  </si>
  <si>
    <t>IV</t>
  </si>
  <si>
    <t>Disponibilità liquide</t>
  </si>
  <si>
    <t>Cassa</t>
  </si>
  <si>
    <t>Istituto Tesoriere</t>
  </si>
  <si>
    <t>Tesoreria Unica</t>
  </si>
  <si>
    <t>Conto corrente postale</t>
  </si>
  <si>
    <t>Totale B)</t>
  </si>
  <si>
    <t>C)</t>
  </si>
  <si>
    <t>RATEI E RISCONTI ATTIVI</t>
  </si>
  <si>
    <t>Ratei attivi</t>
  </si>
  <si>
    <t>Risconti attivi</t>
  </si>
  <si>
    <t>Totale C)</t>
  </si>
  <si>
    <t>TOTALE ATTIVO (A+B+C)</t>
  </si>
  <si>
    <t>D)</t>
  </si>
  <si>
    <t>CONTI D'ORDINE</t>
  </si>
  <si>
    <t>Canoni di leasing ancora da pagare</t>
  </si>
  <si>
    <t>Depositi cauzionali</t>
  </si>
  <si>
    <t>Beni in comodato</t>
  </si>
  <si>
    <t>Altri conti d'ordine</t>
  </si>
  <si>
    <t>Totale D)</t>
  </si>
  <si>
    <t xml:space="preserve"> PASSIVO E PATRIMONIO NETTO</t>
  </si>
  <si>
    <t>PATRIMONIO NETTO</t>
  </si>
  <si>
    <t>Fondo di dotazione</t>
  </si>
  <si>
    <t>Finanziamenti per investimenti</t>
  </si>
  <si>
    <t>Finanziamenti per beni di prima dotazione</t>
  </si>
  <si>
    <t>Finanziamenti da Stato per investimenti</t>
  </si>
  <si>
    <t>Finanziamenti da Stato ex art. 20 Legge 67/88</t>
  </si>
  <si>
    <t>Finanziamenti da Stato per ricerca</t>
  </si>
  <si>
    <t>Finanziamenti da Stato - altro</t>
  </si>
  <si>
    <t>Finanziamenti da Regione per investimenti</t>
  </si>
  <si>
    <t>Finanziamenti da altri soggetti pubblici per investimenti</t>
  </si>
  <si>
    <t>Finanziamenti per investimenti da rettifica contributi in conto esercizio</t>
  </si>
  <si>
    <t>Riserve da donazioni e lasciti vincolati ad investimenti</t>
  </si>
  <si>
    <t>Altre riserve</t>
  </si>
  <si>
    <t>V</t>
  </si>
  <si>
    <t>Contributi per ripiano perdite</t>
  </si>
  <si>
    <t>VI</t>
  </si>
  <si>
    <t>Utili (perdite) portati a nuovo</t>
  </si>
  <si>
    <t>VII</t>
  </si>
  <si>
    <t>Utile (perdita) dell'esercizio</t>
  </si>
  <si>
    <t>FONDI PER RISCHI ED ONERI</t>
  </si>
  <si>
    <t>Fondi per imposte, anche differite</t>
  </si>
  <si>
    <t>Fondi per rischi</t>
  </si>
  <si>
    <t>Fondi da distribuire</t>
  </si>
  <si>
    <t>Quota inutilizzata contributi di parte corrente vincolati</t>
  </si>
  <si>
    <t>Altri fondi oneri</t>
  </si>
  <si>
    <t>TRATTAMENTO FINE RAPPORTO</t>
  </si>
  <si>
    <t>Premi operosità</t>
  </si>
  <si>
    <t>TFR personale dipendente</t>
  </si>
  <si>
    <t>DEBITI (con separata indicazione, per ciascuna voce, degli importi esigibili oltre l'esercizio successivo)</t>
  </si>
  <si>
    <t>Mutui passivi</t>
  </si>
  <si>
    <t>Debiti v/Stato</t>
  </si>
  <si>
    <t>Debiti v/Regione o Provincia Autonoma</t>
  </si>
  <si>
    <t>Debiti v/Comuni</t>
  </si>
  <si>
    <t>Debiti v/aziende sanitarie pubbliche</t>
  </si>
  <si>
    <t>Debiti v/aziende sanitarie pubbliche della Regione per spesa corrente e mobilità</t>
  </si>
  <si>
    <t xml:space="preserve">Debiti v/aziende sanitarie pubbliche della Regione per finanziamento sanitario aggiuntivo corrente LEA </t>
  </si>
  <si>
    <t xml:space="preserve">Debiti v/aziende sanitarie pubbliche della Regione per finanziamento sanitario aggiuntivo corrente extra LEA </t>
  </si>
  <si>
    <t>Debiti v/aziende sanitarie pubbliche della Regione per altre prestazioni</t>
  </si>
  <si>
    <t>e)</t>
  </si>
  <si>
    <t>Debiti v/aziende sanitarie pubbliche della Regione per versamenti a patrimonio netto</t>
  </si>
  <si>
    <t>f)</t>
  </si>
  <si>
    <t>Debiti v/aziende sanitarie pubbliche fuori Regione</t>
  </si>
  <si>
    <t>Debiti v/società partecipate e/o enti dipendenti della Regione</t>
  </si>
  <si>
    <t>Debiti v/fornitori</t>
  </si>
  <si>
    <t>Debiti v/Istituto Tesoriere</t>
  </si>
  <si>
    <t>Debiti tributari</t>
  </si>
  <si>
    <t>10)</t>
  </si>
  <si>
    <t>Debiti v/altri finanziatori</t>
  </si>
  <si>
    <t>11)</t>
  </si>
  <si>
    <t>Debiti v/istituti previdenziali, assistenziali e sicurezza sociale</t>
  </si>
  <si>
    <t>12)</t>
  </si>
  <si>
    <t>Debiti v/altri</t>
  </si>
  <si>
    <t>E)</t>
  </si>
  <si>
    <t>RATEI E RISCONTI PASSIVI</t>
  </si>
  <si>
    <t>Ratei passivi</t>
  </si>
  <si>
    <t>Risconti passivi</t>
  </si>
  <si>
    <t>Totale E)</t>
  </si>
  <si>
    <t>TOTALE PASSIVO E PATRIMONIO NETTO (A+B+C+D+E)</t>
  </si>
  <si>
    <t>F)</t>
  </si>
  <si>
    <t>Totale F)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</si>
</sst>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_(* #,##0_);_(* \(#,##0\);_(* \-_);_(@_)"/>
    <numFmt numFmtId="165" formatCode="_ * #,##0_ ;_ * \-#,##0_ ;_ * \-_ ;_ @_ "/>
    <numFmt numFmtId="166" formatCode="_-* #,##0.00_-;\-* #,##0.00_-;_-* \-??_-;_-@_-"/>
    <numFmt numFmtId="167" formatCode="_-* #,##0_-;\-* #,##0_-;_-* \-??_-;_-@_-"/>
    <numFmt numFmtId="168" formatCode="0.0%"/>
    <numFmt numFmtId="169" formatCode="#,##0_ ;\-#,##0\ "/>
    <numFmt numFmtId="170" formatCode="_ * #,##0.00_ ;_ * \-#,##0.00_ ;_ * \-_ ;_ @_ "/>
    <numFmt numFmtId="171" formatCode="_ * #,##0.00_ ;_ * \-#,##0.00_ ;_ * \-??_ ;_ @_ "/>
    <numFmt numFmtId="172" formatCode="_ * #,##0_ ;_ * \-#,##0_ ;_ * \-??_ ;_ @_ "/>
  </numFmts>
  <fonts count="15" x14ac:knownFonts="1">
    <font>
      <sz val="11"/>
      <color theme="1"/>
      <name val="Calibri"/>
      <family val="2"/>
      <scheme val="minor"/>
    </font>
    <font>
      <sz val="12"/>
      <name val="Times New Roman"/>
      <family val="1"/>
    </font>
    <font>
      <b/>
      <sz val="22"/>
      <name val="Tahoma"/>
      <family val="2"/>
    </font>
    <font>
      <b/>
      <i/>
      <sz val="14"/>
      <name val="Tahoma"/>
      <family val="2"/>
    </font>
    <font>
      <b/>
      <sz val="14"/>
      <name val="Tahoma"/>
      <family val="2"/>
    </font>
    <font>
      <sz val="14"/>
      <name val="Tahoma"/>
      <family val="2"/>
    </font>
    <font>
      <i/>
      <sz val="14"/>
      <name val="Tahoma"/>
      <family val="2"/>
    </font>
    <font>
      <sz val="10"/>
      <color indexed="8"/>
      <name val="Arial"/>
      <family val="2"/>
    </font>
    <font>
      <b/>
      <sz val="14"/>
      <name val="Garamond"/>
      <family val="1"/>
    </font>
    <font>
      <sz val="14"/>
      <name val="Garamond"/>
      <family val="1"/>
    </font>
    <font>
      <i/>
      <sz val="14"/>
      <name val="Garamond"/>
      <family val="1"/>
    </font>
    <font>
      <b/>
      <i/>
      <sz val="14"/>
      <name val="Garamond"/>
      <family val="1"/>
    </font>
    <font>
      <b/>
      <u/>
      <sz val="14"/>
      <name val="Garamond"/>
      <family val="1"/>
    </font>
    <font>
      <b/>
      <sz val="24"/>
      <name val="Tahoma"/>
      <family val="2"/>
    </font>
    <font>
      <b/>
      <sz val="2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52"/>
        <bgColor indexed="51"/>
      </patternFill>
    </fill>
    <fill>
      <patternFill patternType="solid">
        <fgColor indexed="49"/>
        <bgColor indexed="40"/>
      </patternFill>
    </fill>
  </fills>
  <borders count="4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8"/>
      </top>
      <bottom style="medium">
        <color indexed="64"/>
      </bottom>
      <diagonal/>
    </border>
    <border>
      <left/>
      <right style="medium">
        <color indexed="64"/>
      </right>
      <top style="medium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medium">
        <color indexed="8"/>
      </right>
      <top style="double">
        <color indexed="8"/>
      </top>
      <bottom style="double">
        <color indexed="8"/>
      </bottom>
      <diagonal/>
    </border>
    <border>
      <left style="medium">
        <color indexed="8"/>
      </left>
      <right/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medium">
        <color indexed="8"/>
      </right>
      <top style="double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</borders>
  <cellStyleXfs count="7">
    <xf numFmtId="0" fontId="0" fillId="0" borderId="0"/>
    <xf numFmtId="0" fontId="1" fillId="0" borderId="0"/>
    <xf numFmtId="164" fontId="7" fillId="0" borderId="0" applyFill="0" applyBorder="0" applyAlignment="0" applyProtection="0"/>
    <xf numFmtId="165" fontId="7" fillId="0" borderId="0" applyFill="0" applyBorder="0" applyAlignment="0" applyProtection="0"/>
    <xf numFmtId="166" fontId="7" fillId="0" borderId="0" applyFill="0" applyBorder="0" applyAlignment="0" applyProtection="0"/>
    <xf numFmtId="9" fontId="7" fillId="0" borderId="0" applyFill="0" applyBorder="0" applyAlignment="0" applyProtection="0"/>
    <xf numFmtId="171" fontId="7" fillId="0" borderId="0" applyFill="0" applyBorder="0" applyAlignment="0" applyProtection="0"/>
  </cellStyleXfs>
  <cellXfs count="197">
    <xf numFmtId="0" fontId="0" fillId="0" borderId="0" xfId="0"/>
    <xf numFmtId="0" fontId="2" fillId="2" borderId="1" xfId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horizontal="center" vertical="center" wrapText="1"/>
    </xf>
    <xf numFmtId="0" fontId="3" fillId="2" borderId="4" xfId="1" applyFont="1" applyFill="1" applyBorder="1" applyAlignment="1">
      <alignment horizontal="center" vertical="center"/>
    </xf>
    <xf numFmtId="0" fontId="3" fillId="2" borderId="5" xfId="1" applyFont="1" applyFill="1" applyBorder="1" applyAlignment="1">
      <alignment horizontal="center" vertical="center"/>
    </xf>
    <xf numFmtId="0" fontId="5" fillId="2" borderId="0" xfId="1" applyFont="1" applyFill="1" applyAlignment="1">
      <alignment vertical="center"/>
    </xf>
    <xf numFmtId="0" fontId="2" fillId="2" borderId="6" xfId="1" applyFont="1" applyFill="1" applyBorder="1" applyAlignment="1">
      <alignment horizontal="center" vertical="center"/>
    </xf>
    <xf numFmtId="0" fontId="2" fillId="2" borderId="7" xfId="1" applyFont="1" applyFill="1" applyBorder="1" applyAlignment="1">
      <alignment horizontal="center" vertical="center"/>
    </xf>
    <xf numFmtId="0" fontId="2" fillId="2" borderId="8" xfId="1" applyFont="1" applyFill="1" applyBorder="1" applyAlignment="1">
      <alignment horizontal="center" vertical="center"/>
    </xf>
    <xf numFmtId="0" fontId="3" fillId="2" borderId="9" xfId="1" applyFont="1" applyFill="1" applyBorder="1" applyAlignment="1">
      <alignment horizontal="center" vertical="center"/>
    </xf>
    <xf numFmtId="0" fontId="3" fillId="2" borderId="10" xfId="1" applyFont="1" applyFill="1" applyBorder="1" applyAlignment="1">
      <alignment horizontal="center" vertical="center"/>
    </xf>
    <xf numFmtId="0" fontId="6" fillId="2" borderId="0" xfId="1" applyFont="1" applyFill="1" applyBorder="1" applyAlignment="1">
      <alignment horizontal="center" vertical="center"/>
    </xf>
    <xf numFmtId="0" fontId="5" fillId="0" borderId="0" xfId="1" applyFont="1" applyFill="1" applyBorder="1"/>
    <xf numFmtId="0" fontId="5" fillId="2" borderId="0" xfId="1" applyFont="1" applyFill="1" applyBorder="1"/>
    <xf numFmtId="0" fontId="8" fillId="2" borderId="11" xfId="2" applyNumberFormat="1" applyFont="1" applyFill="1" applyBorder="1" applyAlignment="1" applyProtection="1">
      <alignment horizontal="center" vertical="center" wrapText="1"/>
    </xf>
    <xf numFmtId="4" fontId="4" fillId="2" borderId="12" xfId="3" applyNumberFormat="1" applyFont="1" applyFill="1" applyBorder="1" applyAlignment="1" applyProtection="1">
      <alignment horizontal="center" vertical="center" wrapText="1"/>
    </xf>
    <xf numFmtId="4" fontId="4" fillId="0" borderId="12" xfId="3" applyNumberFormat="1" applyFont="1" applyFill="1" applyBorder="1" applyAlignment="1" applyProtection="1">
      <alignment horizontal="center" vertical="center" wrapText="1"/>
    </xf>
    <xf numFmtId="4" fontId="4" fillId="2" borderId="13" xfId="3" applyNumberFormat="1" applyFont="1" applyFill="1" applyBorder="1" applyAlignment="1" applyProtection="1">
      <alignment horizontal="center" vertical="center" wrapText="1"/>
    </xf>
    <xf numFmtId="0" fontId="9" fillId="2" borderId="0" xfId="1" applyFont="1" applyFill="1"/>
    <xf numFmtId="4" fontId="3" fillId="2" borderId="14" xfId="3" applyNumberFormat="1" applyFont="1" applyFill="1" applyBorder="1" applyAlignment="1" applyProtection="1">
      <alignment horizontal="center" vertical="center" wrapText="1"/>
    </xf>
    <xf numFmtId="4" fontId="3" fillId="2" borderId="15" xfId="3" applyNumberFormat="1" applyFont="1" applyFill="1" applyBorder="1" applyAlignment="1" applyProtection="1">
      <alignment horizontal="center" vertical="center" wrapText="1"/>
    </xf>
    <xf numFmtId="164" fontId="8" fillId="2" borderId="16" xfId="2" applyFont="1" applyFill="1" applyBorder="1" applyAlignment="1" applyProtection="1">
      <alignment horizontal="left" vertical="center"/>
    </xf>
    <xf numFmtId="164" fontId="8" fillId="2" borderId="17" xfId="2" applyFont="1" applyFill="1" applyBorder="1" applyAlignment="1" applyProtection="1">
      <alignment horizontal="left" vertical="center"/>
    </xf>
    <xf numFmtId="167" fontId="8" fillId="2" borderId="17" xfId="4" applyNumberFormat="1" applyFont="1" applyFill="1" applyBorder="1" applyAlignment="1" applyProtection="1">
      <alignment vertical="center"/>
    </xf>
    <xf numFmtId="167" fontId="8" fillId="2" borderId="18" xfId="4" applyNumberFormat="1" applyFont="1" applyFill="1" applyBorder="1" applyAlignment="1" applyProtection="1">
      <alignment vertical="center"/>
    </xf>
    <xf numFmtId="167" fontId="8" fillId="2" borderId="19" xfId="4" applyNumberFormat="1" applyFont="1" applyFill="1" applyBorder="1" applyAlignment="1" applyProtection="1">
      <alignment vertical="center"/>
    </xf>
    <xf numFmtId="3" fontId="8" fillId="2" borderId="19" xfId="4" applyNumberFormat="1" applyFont="1" applyFill="1" applyBorder="1" applyAlignment="1" applyProtection="1">
      <alignment vertical="center"/>
    </xf>
    <xf numFmtId="168" fontId="8" fillId="2" borderId="20" xfId="5" applyNumberFormat="1" applyFont="1" applyFill="1" applyBorder="1" applyAlignment="1" applyProtection="1">
      <alignment horizontal="right" vertical="center"/>
    </xf>
    <xf numFmtId="0" fontId="8" fillId="2" borderId="0" xfId="1" applyFont="1" applyFill="1" applyAlignment="1">
      <alignment vertical="center"/>
    </xf>
    <xf numFmtId="164" fontId="8" fillId="2" borderId="21" xfId="2" applyFont="1" applyFill="1" applyBorder="1" applyAlignment="1" applyProtection="1">
      <alignment horizontal="left" vertical="center"/>
    </xf>
    <xf numFmtId="164" fontId="8" fillId="2" borderId="0" xfId="2" applyFont="1" applyFill="1" applyBorder="1" applyAlignment="1" applyProtection="1">
      <alignment horizontal="right" vertical="center"/>
    </xf>
    <xf numFmtId="49" fontId="8" fillId="2" borderId="0" xfId="2" applyNumberFormat="1" applyFont="1" applyFill="1" applyBorder="1" applyAlignment="1" applyProtection="1">
      <alignment horizontal="left" vertical="center"/>
    </xf>
    <xf numFmtId="167" fontId="8" fillId="2" borderId="0" xfId="4" applyNumberFormat="1" applyFont="1" applyFill="1" applyBorder="1" applyAlignment="1" applyProtection="1">
      <alignment vertical="center"/>
    </xf>
    <xf numFmtId="167" fontId="8" fillId="2" borderId="22" xfId="4" applyNumberFormat="1" applyFont="1" applyFill="1" applyBorder="1" applyAlignment="1" applyProtection="1">
      <alignment vertical="center"/>
    </xf>
    <xf numFmtId="169" fontId="8" fillId="2" borderId="23" xfId="4" applyNumberFormat="1" applyFont="1" applyFill="1" applyBorder="1" applyAlignment="1" applyProtection="1">
      <alignment vertical="center"/>
    </xf>
    <xf numFmtId="3" fontId="8" fillId="2" borderId="23" xfId="4" applyNumberFormat="1" applyFont="1" applyFill="1" applyBorder="1" applyAlignment="1" applyProtection="1">
      <alignment vertical="center"/>
    </xf>
    <xf numFmtId="168" fontId="8" fillId="2" borderId="24" xfId="5" applyNumberFormat="1" applyFont="1" applyFill="1" applyBorder="1" applyAlignment="1" applyProtection="1">
      <alignment horizontal="right" vertical="center"/>
    </xf>
    <xf numFmtId="164" fontId="9" fillId="2" borderId="21" xfId="2" applyFont="1" applyFill="1" applyBorder="1" applyAlignment="1" applyProtection="1">
      <alignment horizontal="left" vertical="center"/>
    </xf>
    <xf numFmtId="0" fontId="9" fillId="2" borderId="0" xfId="1" applyFont="1" applyFill="1" applyBorder="1" applyAlignment="1">
      <alignment horizontal="right" vertical="center"/>
    </xf>
    <xf numFmtId="49" fontId="9" fillId="2" borderId="0" xfId="1" applyNumberFormat="1" applyFont="1" applyFill="1" applyBorder="1" applyAlignment="1">
      <alignment vertical="center"/>
    </xf>
    <xf numFmtId="49" fontId="9" fillId="2" borderId="0" xfId="2" applyNumberFormat="1" applyFont="1" applyFill="1" applyBorder="1" applyAlignment="1" applyProtection="1">
      <alignment horizontal="right" vertical="center"/>
    </xf>
    <xf numFmtId="49" fontId="9" fillId="2" borderId="0" xfId="2" applyNumberFormat="1" applyFont="1" applyFill="1" applyBorder="1" applyAlignment="1" applyProtection="1">
      <alignment horizontal="left" vertical="center"/>
    </xf>
    <xf numFmtId="167" fontId="9" fillId="2" borderId="0" xfId="4" applyNumberFormat="1" applyFont="1" applyFill="1" applyBorder="1" applyAlignment="1" applyProtection="1">
      <alignment vertical="center"/>
    </xf>
    <xf numFmtId="167" fontId="9" fillId="2" borderId="22" xfId="4" applyNumberFormat="1" applyFont="1" applyFill="1" applyBorder="1" applyAlignment="1" applyProtection="1">
      <alignment vertical="center"/>
    </xf>
    <xf numFmtId="169" fontId="9" fillId="2" borderId="23" xfId="4" applyNumberFormat="1" applyFont="1" applyFill="1" applyBorder="1" applyAlignment="1" applyProtection="1">
      <alignment vertical="center"/>
    </xf>
    <xf numFmtId="3" fontId="9" fillId="2" borderId="23" xfId="4" applyNumberFormat="1" applyFont="1" applyFill="1" applyBorder="1" applyAlignment="1" applyProtection="1">
      <alignment vertical="center"/>
    </xf>
    <xf numFmtId="168" fontId="9" fillId="2" borderId="24" xfId="5" applyNumberFormat="1" applyFont="1" applyFill="1" applyBorder="1" applyAlignment="1" applyProtection="1">
      <alignment horizontal="right" vertical="center"/>
    </xf>
    <xf numFmtId="0" fontId="9" fillId="2" borderId="0" xfId="1" applyFont="1" applyFill="1" applyAlignment="1">
      <alignment vertical="center"/>
    </xf>
    <xf numFmtId="0" fontId="9" fillId="2" borderId="21" xfId="1" applyFont="1" applyFill="1" applyBorder="1" applyAlignment="1">
      <alignment horizontal="center" vertical="center"/>
    </xf>
    <xf numFmtId="49" fontId="10" fillId="2" borderId="0" xfId="2" applyNumberFormat="1" applyFont="1" applyFill="1" applyBorder="1" applyAlignment="1" applyProtection="1">
      <alignment horizontal="left" vertical="center"/>
    </xf>
    <xf numFmtId="167" fontId="10" fillId="2" borderId="0" xfId="4" applyNumberFormat="1" applyFont="1" applyFill="1" applyBorder="1" applyAlignment="1" applyProtection="1">
      <alignment vertical="center"/>
    </xf>
    <xf numFmtId="167" fontId="10" fillId="2" borderId="22" xfId="4" applyNumberFormat="1" applyFont="1" applyFill="1" applyBorder="1" applyAlignment="1" applyProtection="1">
      <alignment vertical="center"/>
    </xf>
    <xf numFmtId="169" fontId="10" fillId="2" borderId="23" xfId="4" applyNumberFormat="1" applyFont="1" applyFill="1" applyBorder="1" applyAlignment="1" applyProtection="1">
      <alignment vertical="center"/>
    </xf>
    <xf numFmtId="3" fontId="10" fillId="2" borderId="23" xfId="4" applyNumberFormat="1" applyFont="1" applyFill="1" applyBorder="1" applyAlignment="1" applyProtection="1">
      <alignment vertical="center"/>
    </xf>
    <xf numFmtId="168" fontId="10" fillId="2" borderId="24" xfId="5" applyNumberFormat="1" applyFont="1" applyFill="1" applyBorder="1" applyAlignment="1" applyProtection="1">
      <alignment horizontal="right" vertical="center"/>
    </xf>
    <xf numFmtId="0" fontId="10" fillId="2" borderId="21" xfId="1" applyFont="1" applyFill="1" applyBorder="1" applyAlignment="1">
      <alignment horizontal="center" vertical="center"/>
    </xf>
    <xf numFmtId="0" fontId="10" fillId="2" borderId="0" xfId="1" applyFont="1" applyFill="1" applyBorder="1" applyAlignment="1">
      <alignment horizontal="right" vertical="center"/>
    </xf>
    <xf numFmtId="49" fontId="10" fillId="2" borderId="0" xfId="1" applyNumberFormat="1" applyFont="1" applyFill="1" applyBorder="1" applyAlignment="1">
      <alignment vertical="center"/>
    </xf>
    <xf numFmtId="49" fontId="10" fillId="2" borderId="0" xfId="2" applyNumberFormat="1" applyFont="1" applyFill="1" applyBorder="1" applyAlignment="1" applyProtection="1">
      <alignment horizontal="right" vertical="center"/>
    </xf>
    <xf numFmtId="0" fontId="10" fillId="2" borderId="0" xfId="1" applyFont="1" applyFill="1" applyAlignment="1">
      <alignment vertical="center"/>
    </xf>
    <xf numFmtId="167" fontId="9" fillId="2" borderId="25" xfId="4" applyNumberFormat="1" applyFont="1" applyFill="1" applyBorder="1" applyAlignment="1" applyProtection="1">
      <alignment vertical="center"/>
    </xf>
    <xf numFmtId="167" fontId="9" fillId="2" borderId="26" xfId="4" applyNumberFormat="1" applyFont="1" applyFill="1" applyBorder="1" applyAlignment="1" applyProtection="1">
      <alignment vertical="center"/>
    </xf>
    <xf numFmtId="167" fontId="8" fillId="2" borderId="14" xfId="4" applyNumberFormat="1" applyFont="1" applyFill="1" applyBorder="1" applyAlignment="1" applyProtection="1">
      <alignment vertical="center"/>
    </xf>
    <xf numFmtId="49" fontId="8" fillId="2" borderId="0" xfId="2" applyNumberFormat="1" applyFont="1" applyFill="1" applyBorder="1" applyAlignment="1" applyProtection="1">
      <alignment horizontal="left" vertical="center" wrapText="1"/>
    </xf>
    <xf numFmtId="167" fontId="8" fillId="2" borderId="23" xfId="4" applyNumberFormat="1" applyFont="1" applyFill="1" applyBorder="1" applyAlignment="1" applyProtection="1">
      <alignment vertical="center"/>
    </xf>
    <xf numFmtId="167" fontId="9" fillId="2" borderId="23" xfId="4" applyNumberFormat="1" applyFont="1" applyFill="1" applyBorder="1" applyAlignment="1" applyProtection="1">
      <alignment vertical="center"/>
    </xf>
    <xf numFmtId="167" fontId="10" fillId="2" borderId="23" xfId="4" applyNumberFormat="1" applyFont="1" applyFill="1" applyBorder="1" applyAlignment="1" applyProtection="1">
      <alignment vertical="center"/>
    </xf>
    <xf numFmtId="49" fontId="9" fillId="2" borderId="22" xfId="2" applyNumberFormat="1" applyFont="1" applyFill="1" applyBorder="1" applyAlignment="1" applyProtection="1">
      <alignment horizontal="left" vertical="center"/>
    </xf>
    <xf numFmtId="167" fontId="10" fillId="2" borderId="27" xfId="4" applyNumberFormat="1" applyFont="1" applyFill="1" applyBorder="1" applyAlignment="1" applyProtection="1">
      <alignment vertical="center"/>
    </xf>
    <xf numFmtId="167" fontId="10" fillId="2" borderId="26" xfId="4" applyNumberFormat="1" applyFont="1" applyFill="1" applyBorder="1" applyAlignment="1" applyProtection="1">
      <alignment vertical="center"/>
    </xf>
    <xf numFmtId="49" fontId="9" fillId="2" borderId="22" xfId="2" applyNumberFormat="1" applyFont="1" applyFill="1" applyBorder="1" applyAlignment="1" applyProtection="1">
      <alignment horizontal="center" vertical="center"/>
    </xf>
    <xf numFmtId="49" fontId="9" fillId="2" borderId="25" xfId="2" applyNumberFormat="1" applyFont="1" applyFill="1" applyBorder="1" applyAlignment="1" applyProtection="1">
      <alignment vertical="center"/>
    </xf>
    <xf numFmtId="49" fontId="9" fillId="2" borderId="26" xfId="2" applyNumberFormat="1" applyFont="1" applyFill="1" applyBorder="1" applyAlignment="1" applyProtection="1">
      <alignment vertical="center"/>
    </xf>
    <xf numFmtId="164" fontId="11" fillId="3" borderId="28" xfId="2" applyFont="1" applyFill="1" applyBorder="1" applyAlignment="1" applyProtection="1">
      <alignment horizontal="left" vertical="center"/>
    </xf>
    <xf numFmtId="164" fontId="8" fillId="3" borderId="29" xfId="2" applyFont="1" applyFill="1" applyBorder="1" applyAlignment="1" applyProtection="1">
      <alignment horizontal="left" vertical="center"/>
    </xf>
    <xf numFmtId="49" fontId="8" fillId="3" borderId="29" xfId="2" applyNumberFormat="1" applyFont="1" applyFill="1" applyBorder="1" applyAlignment="1" applyProtection="1">
      <alignment horizontal="left" vertical="center"/>
    </xf>
    <xf numFmtId="167" fontId="8" fillId="3" borderId="29" xfId="4" applyNumberFormat="1" applyFont="1" applyFill="1" applyBorder="1" applyAlignment="1" applyProtection="1">
      <alignment vertical="center"/>
    </xf>
    <xf numFmtId="167" fontId="8" fillId="3" borderId="30" xfId="4" applyNumberFormat="1" applyFont="1" applyFill="1" applyBorder="1" applyAlignment="1" applyProtection="1">
      <alignment vertical="center"/>
    </xf>
    <xf numFmtId="169" fontId="8" fillId="3" borderId="14" xfId="4" applyNumberFormat="1" applyFont="1" applyFill="1" applyBorder="1" applyAlignment="1" applyProtection="1">
      <alignment vertical="center"/>
    </xf>
    <xf numFmtId="3" fontId="8" fillId="3" borderId="14" xfId="4" applyNumberFormat="1" applyFont="1" applyFill="1" applyBorder="1" applyAlignment="1" applyProtection="1">
      <alignment vertical="center"/>
    </xf>
    <xf numFmtId="168" fontId="8" fillId="3" borderId="15" xfId="5" applyNumberFormat="1" applyFont="1" applyFill="1" applyBorder="1" applyAlignment="1" applyProtection="1">
      <alignment horizontal="right" vertical="center"/>
    </xf>
    <xf numFmtId="164" fontId="9" fillId="2" borderId="0" xfId="2" applyFont="1" applyFill="1" applyBorder="1" applyAlignment="1" applyProtection="1">
      <alignment horizontal="right" vertical="center"/>
    </xf>
    <xf numFmtId="0" fontId="8" fillId="2" borderId="0" xfId="1" applyFont="1" applyFill="1" applyBorder="1" applyAlignment="1">
      <alignment horizontal="left" vertical="center"/>
    </xf>
    <xf numFmtId="49" fontId="8" fillId="2" borderId="0" xfId="1" applyNumberFormat="1" applyFont="1" applyFill="1" applyBorder="1" applyAlignment="1">
      <alignment horizontal="center" vertical="center"/>
    </xf>
    <xf numFmtId="49" fontId="9" fillId="2" borderId="31" xfId="2" applyNumberFormat="1" applyFont="1" applyFill="1" applyBorder="1" applyAlignment="1" applyProtection="1">
      <alignment horizontal="left" vertical="center"/>
    </xf>
    <xf numFmtId="167" fontId="8" fillId="2" borderId="32" xfId="4" applyNumberFormat="1" applyFont="1" applyFill="1" applyBorder="1" applyAlignment="1" applyProtection="1">
      <alignment horizontal="center" vertical="center"/>
    </xf>
    <xf numFmtId="167" fontId="8" fillId="2" borderId="30" xfId="4" applyNumberFormat="1" applyFont="1" applyFill="1" applyBorder="1" applyAlignment="1" applyProtection="1">
      <alignment horizontal="center" vertical="center"/>
    </xf>
    <xf numFmtId="49" fontId="8" fillId="2" borderId="22" xfId="2" applyNumberFormat="1" applyFont="1" applyFill="1" applyBorder="1" applyAlignment="1" applyProtection="1">
      <alignment horizontal="left" vertical="center" wrapText="1"/>
    </xf>
    <xf numFmtId="49" fontId="10" fillId="0" borderId="22" xfId="2" applyNumberFormat="1" applyFont="1" applyFill="1" applyBorder="1" applyAlignment="1" applyProtection="1">
      <alignment horizontal="left" vertical="center" wrapText="1"/>
    </xf>
    <xf numFmtId="164" fontId="9" fillId="0" borderId="21" xfId="2" applyFont="1" applyFill="1" applyBorder="1" applyAlignment="1" applyProtection="1">
      <alignment horizontal="left" vertical="center"/>
    </xf>
    <xf numFmtId="0" fontId="9" fillId="0" borderId="0" xfId="1" applyFont="1" applyFill="1" applyBorder="1" applyAlignment="1">
      <alignment horizontal="right" vertical="center"/>
    </xf>
    <xf numFmtId="49" fontId="9" fillId="0" borderId="0" xfId="1" applyNumberFormat="1" applyFont="1" applyFill="1" applyBorder="1" applyAlignment="1">
      <alignment vertical="center"/>
    </xf>
    <xf numFmtId="49" fontId="9" fillId="0" borderId="0" xfId="2" applyNumberFormat="1" applyFont="1" applyFill="1" applyBorder="1" applyAlignment="1" applyProtection="1">
      <alignment horizontal="right" vertical="center"/>
    </xf>
    <xf numFmtId="49" fontId="9" fillId="0" borderId="0" xfId="2" applyNumberFormat="1" applyFont="1" applyFill="1" applyBorder="1" applyAlignment="1" applyProtection="1">
      <alignment horizontal="left" vertical="center"/>
    </xf>
    <xf numFmtId="49" fontId="10" fillId="0" borderId="22" xfId="2" applyNumberFormat="1" applyFont="1" applyFill="1" applyBorder="1" applyAlignment="1" applyProtection="1">
      <alignment horizontal="left" vertical="center"/>
    </xf>
    <xf numFmtId="167" fontId="9" fillId="0" borderId="23" xfId="4" applyNumberFormat="1" applyFont="1" applyFill="1" applyBorder="1" applyAlignment="1" applyProtection="1">
      <alignment vertical="center"/>
    </xf>
    <xf numFmtId="3" fontId="9" fillId="0" borderId="23" xfId="4" applyNumberFormat="1" applyFont="1" applyFill="1" applyBorder="1" applyAlignment="1" applyProtection="1">
      <alignment vertical="center"/>
    </xf>
    <xf numFmtId="168" fontId="9" fillId="0" borderId="24" xfId="5" applyNumberFormat="1" applyFont="1" applyFill="1" applyBorder="1" applyAlignment="1" applyProtection="1">
      <alignment horizontal="right" vertical="center"/>
    </xf>
    <xf numFmtId="0" fontId="9" fillId="0" borderId="0" xfId="1" applyFont="1" applyFill="1" applyAlignment="1">
      <alignment vertical="center"/>
    </xf>
    <xf numFmtId="49" fontId="9" fillId="0" borderId="22" xfId="2" applyNumberFormat="1" applyFont="1" applyFill="1" applyBorder="1" applyAlignment="1" applyProtection="1">
      <alignment horizontal="left" vertical="center" wrapText="1"/>
    </xf>
    <xf numFmtId="49" fontId="9" fillId="0" borderId="22" xfId="2" applyNumberFormat="1" applyFont="1" applyFill="1" applyBorder="1" applyAlignment="1" applyProtection="1">
      <alignment horizontal="left" vertical="center"/>
    </xf>
    <xf numFmtId="49" fontId="9" fillId="2" borderId="22" xfId="2" applyNumberFormat="1" applyFont="1" applyFill="1" applyBorder="1" applyAlignment="1" applyProtection="1">
      <alignment horizontal="left" vertical="center" wrapText="1"/>
    </xf>
    <xf numFmtId="167" fontId="9" fillId="2" borderId="27" xfId="4" applyNumberFormat="1" applyFont="1" applyFill="1" applyBorder="1" applyAlignment="1" applyProtection="1">
      <alignment vertical="center"/>
    </xf>
    <xf numFmtId="164" fontId="11" fillId="3" borderId="33" xfId="2" applyFont="1" applyFill="1" applyBorder="1" applyAlignment="1" applyProtection="1">
      <alignment horizontal="left" vertical="center"/>
    </xf>
    <xf numFmtId="0" fontId="12" fillId="4" borderId="34" xfId="1" applyFont="1" applyFill="1" applyBorder="1" applyAlignment="1">
      <alignment horizontal="left" vertical="center"/>
    </xf>
    <xf numFmtId="164" fontId="9" fillId="4" borderId="35" xfId="2" applyFont="1" applyFill="1" applyBorder="1" applyAlignment="1" applyProtection="1">
      <alignment horizontal="right" vertical="center"/>
    </xf>
    <xf numFmtId="49" fontId="9" fillId="4" borderId="35" xfId="1" applyNumberFormat="1" applyFont="1" applyFill="1" applyBorder="1" applyAlignment="1">
      <alignment vertical="center"/>
    </xf>
    <xf numFmtId="49" fontId="9" fillId="4" borderId="35" xfId="1" applyNumberFormat="1" applyFont="1" applyFill="1" applyBorder="1" applyAlignment="1">
      <alignment horizontal="center" vertical="center"/>
    </xf>
    <xf numFmtId="167" fontId="8" fillId="4" borderId="35" xfId="4" applyNumberFormat="1" applyFont="1" applyFill="1" applyBorder="1" applyAlignment="1" applyProtection="1">
      <alignment vertical="center"/>
    </xf>
    <xf numFmtId="167" fontId="8" fillId="4" borderId="36" xfId="4" applyNumberFormat="1" applyFont="1" applyFill="1" applyBorder="1" applyAlignment="1" applyProtection="1">
      <alignment vertical="center"/>
    </xf>
    <xf numFmtId="169" fontId="8" fillId="4" borderId="37" xfId="4" applyNumberFormat="1" applyFont="1" applyFill="1" applyBorder="1" applyAlignment="1" applyProtection="1">
      <alignment vertical="center"/>
    </xf>
    <xf numFmtId="3" fontId="8" fillId="4" borderId="37" xfId="4" applyNumberFormat="1" applyFont="1" applyFill="1" applyBorder="1" applyAlignment="1" applyProtection="1">
      <alignment vertical="center"/>
    </xf>
    <xf numFmtId="168" fontId="8" fillId="4" borderId="38" xfId="5" applyNumberFormat="1" applyFont="1" applyFill="1" applyBorder="1" applyAlignment="1" applyProtection="1">
      <alignment horizontal="right" vertical="center"/>
    </xf>
    <xf numFmtId="0" fontId="9" fillId="2" borderId="39" xfId="1" applyFont="1" applyFill="1" applyBorder="1" applyAlignment="1">
      <alignment horizontal="center" vertical="center"/>
    </xf>
    <xf numFmtId="164" fontId="9" fillId="2" borderId="40" xfId="2" applyFont="1" applyFill="1" applyBorder="1" applyAlignment="1" applyProtection="1">
      <alignment horizontal="right" vertical="center"/>
    </xf>
    <xf numFmtId="49" fontId="9" fillId="2" borderId="40" xfId="2" applyNumberFormat="1" applyFont="1" applyFill="1" applyBorder="1" applyAlignment="1" applyProtection="1">
      <alignment horizontal="left" vertical="center"/>
    </xf>
    <xf numFmtId="167" fontId="9" fillId="2" borderId="40" xfId="4" applyNumberFormat="1" applyFont="1" applyFill="1" applyBorder="1" applyAlignment="1" applyProtection="1">
      <alignment vertical="center"/>
    </xf>
    <xf numFmtId="167" fontId="9" fillId="2" borderId="41" xfId="4" applyNumberFormat="1" applyFont="1" applyFill="1" applyBorder="1" applyAlignment="1" applyProtection="1">
      <alignment vertical="center"/>
    </xf>
    <xf numFmtId="169" fontId="9" fillId="2" borderId="42" xfId="4" applyNumberFormat="1" applyFont="1" applyFill="1" applyBorder="1" applyAlignment="1" applyProtection="1">
      <alignment vertical="center"/>
    </xf>
    <xf numFmtId="3" fontId="9" fillId="2" borderId="42" xfId="4" applyNumberFormat="1" applyFont="1" applyFill="1" applyBorder="1" applyAlignment="1" applyProtection="1">
      <alignment vertical="center"/>
    </xf>
    <xf numFmtId="168" fontId="9" fillId="2" borderId="43" xfId="5" applyNumberFormat="1" applyFont="1" applyFill="1" applyBorder="1" applyAlignment="1" applyProtection="1">
      <alignment horizontal="right" vertical="center"/>
    </xf>
    <xf numFmtId="49" fontId="9" fillId="2" borderId="0" xfId="1" applyNumberFormat="1" applyFont="1" applyFill="1" applyBorder="1" applyAlignment="1">
      <alignment horizontal="center" vertical="center"/>
    </xf>
    <xf numFmtId="49" fontId="8" fillId="2" borderId="0" xfId="1" applyNumberFormat="1" applyFont="1" applyFill="1" applyBorder="1" applyAlignment="1">
      <alignment vertical="center"/>
    </xf>
    <xf numFmtId="164" fontId="11" fillId="3" borderId="44" xfId="2" applyFont="1" applyFill="1" applyBorder="1" applyAlignment="1" applyProtection="1">
      <alignment horizontal="left" vertical="center"/>
    </xf>
    <xf numFmtId="164" fontId="8" fillId="3" borderId="45" xfId="2" applyFont="1" applyFill="1" applyBorder="1" applyAlignment="1" applyProtection="1">
      <alignment horizontal="left" vertical="center"/>
    </xf>
    <xf numFmtId="49" fontId="8" fillId="3" borderId="45" xfId="2" applyNumberFormat="1" applyFont="1" applyFill="1" applyBorder="1" applyAlignment="1" applyProtection="1">
      <alignment horizontal="left" vertical="center"/>
    </xf>
    <xf numFmtId="167" fontId="8" fillId="3" borderId="45" xfId="4" applyNumberFormat="1" applyFont="1" applyFill="1" applyBorder="1" applyAlignment="1" applyProtection="1">
      <alignment vertical="center"/>
    </xf>
    <xf numFmtId="167" fontId="8" fillId="3" borderId="46" xfId="4" applyNumberFormat="1" applyFont="1" applyFill="1" applyBorder="1" applyAlignment="1" applyProtection="1">
      <alignment vertical="center"/>
    </xf>
    <xf numFmtId="169" fontId="8" fillId="3" borderId="47" xfId="4" applyNumberFormat="1" applyFont="1" applyFill="1" applyBorder="1" applyAlignment="1" applyProtection="1">
      <alignment vertical="center"/>
    </xf>
    <xf numFmtId="3" fontId="8" fillId="3" borderId="47" xfId="4" applyNumberFormat="1" applyFont="1" applyFill="1" applyBorder="1" applyAlignment="1" applyProtection="1">
      <alignment vertical="center"/>
    </xf>
    <xf numFmtId="168" fontId="8" fillId="3" borderId="48" xfId="5" applyNumberFormat="1" applyFont="1" applyFill="1" applyBorder="1" applyAlignment="1" applyProtection="1">
      <alignment horizontal="right" vertical="center"/>
    </xf>
    <xf numFmtId="0" fontId="8" fillId="2" borderId="0" xfId="1" applyFont="1" applyFill="1" applyAlignment="1">
      <alignment horizontal="center" vertical="center"/>
    </xf>
    <xf numFmtId="0" fontId="8" fillId="2" borderId="0" xfId="1" applyFont="1" applyFill="1" applyBorder="1" applyAlignment="1">
      <alignment horizontal="center" vertical="center"/>
    </xf>
    <xf numFmtId="49" fontId="9" fillId="2" borderId="0" xfId="1" applyNumberFormat="1" applyFont="1" applyFill="1" applyBorder="1"/>
    <xf numFmtId="170" fontId="9" fillId="2" borderId="0" xfId="3" applyNumberFormat="1" applyFont="1" applyFill="1" applyBorder="1" applyAlignment="1" applyProtection="1"/>
    <xf numFmtId="170" fontId="9" fillId="0" borderId="0" xfId="3" applyNumberFormat="1" applyFont="1" applyFill="1" applyBorder="1" applyAlignment="1" applyProtection="1"/>
    <xf numFmtId="0" fontId="13" fillId="2" borderId="1" xfId="1" applyFont="1" applyFill="1" applyBorder="1" applyAlignment="1">
      <alignment horizontal="center" vertical="center" wrapText="1"/>
    </xf>
    <xf numFmtId="0" fontId="13" fillId="2" borderId="2" xfId="1" applyFont="1" applyFill="1" applyBorder="1" applyAlignment="1">
      <alignment horizontal="center" vertical="center" wrapText="1"/>
    </xf>
    <xf numFmtId="0" fontId="13" fillId="2" borderId="3" xfId="1" applyFont="1" applyFill="1" applyBorder="1" applyAlignment="1">
      <alignment horizontal="center" vertical="center" wrapText="1"/>
    </xf>
    <xf numFmtId="0" fontId="14" fillId="2" borderId="6" xfId="1" applyFont="1" applyFill="1" applyBorder="1" applyAlignment="1">
      <alignment horizontal="center" vertical="center"/>
    </xf>
    <xf numFmtId="0" fontId="14" fillId="2" borderId="7" xfId="1" applyFont="1" applyFill="1" applyBorder="1" applyAlignment="1">
      <alignment horizontal="center" vertical="center"/>
    </xf>
    <xf numFmtId="0" fontId="14" fillId="2" borderId="8" xfId="1" applyFont="1" applyFill="1" applyBorder="1" applyAlignment="1">
      <alignment horizontal="center" vertical="center"/>
    </xf>
    <xf numFmtId="165" fontId="8" fillId="2" borderId="17" xfId="3" applyNumberFormat="1" applyFont="1" applyFill="1" applyBorder="1" applyAlignment="1" applyProtection="1">
      <alignment vertical="center"/>
    </xf>
    <xf numFmtId="165" fontId="8" fillId="2" borderId="18" xfId="3" applyNumberFormat="1" applyFont="1" applyFill="1" applyBorder="1" applyAlignment="1" applyProtection="1">
      <alignment vertical="center"/>
    </xf>
    <xf numFmtId="165" fontId="8" fillId="2" borderId="19" xfId="3" applyNumberFormat="1" applyFont="1" applyFill="1" applyBorder="1" applyAlignment="1" applyProtection="1">
      <alignment vertical="center"/>
    </xf>
    <xf numFmtId="172" fontId="8" fillId="2" borderId="19" xfId="6" applyNumberFormat="1" applyFont="1" applyFill="1" applyBorder="1" applyAlignment="1" applyProtection="1">
      <alignment horizontal="center" vertical="center"/>
    </xf>
    <xf numFmtId="49" fontId="8" fillId="2" borderId="0" xfId="2" applyNumberFormat="1" applyFont="1" applyFill="1" applyBorder="1" applyAlignment="1" applyProtection="1">
      <alignment horizontal="right" vertical="center"/>
    </xf>
    <xf numFmtId="165" fontId="8" fillId="2" borderId="0" xfId="3" applyNumberFormat="1" applyFont="1" applyFill="1" applyBorder="1" applyAlignment="1" applyProtection="1">
      <alignment vertical="center"/>
    </xf>
    <xf numFmtId="165" fontId="8" fillId="2" borderId="22" xfId="3" applyNumberFormat="1" applyFont="1" applyFill="1" applyBorder="1" applyAlignment="1" applyProtection="1">
      <alignment vertical="center"/>
    </xf>
    <xf numFmtId="165" fontId="8" fillId="2" borderId="23" xfId="3" applyNumberFormat="1" applyFont="1" applyFill="1" applyBorder="1" applyAlignment="1" applyProtection="1">
      <alignment vertical="center"/>
    </xf>
    <xf numFmtId="172" fontId="8" fillId="2" borderId="23" xfId="6" applyNumberFormat="1" applyFont="1" applyFill="1" applyBorder="1" applyAlignment="1" applyProtection="1">
      <alignment horizontal="center" vertical="center"/>
    </xf>
    <xf numFmtId="172" fontId="9" fillId="2" borderId="23" xfId="4" applyNumberFormat="1" applyFont="1" applyFill="1" applyBorder="1" applyAlignment="1" applyProtection="1">
      <alignment horizontal="center" vertical="center"/>
    </xf>
    <xf numFmtId="172" fontId="10" fillId="2" borderId="23" xfId="4" applyNumberFormat="1" applyFont="1" applyFill="1" applyBorder="1" applyAlignment="1" applyProtection="1">
      <alignment horizontal="center" vertical="center"/>
    </xf>
    <xf numFmtId="167" fontId="8" fillId="3" borderId="14" xfId="4" applyNumberFormat="1" applyFont="1" applyFill="1" applyBorder="1" applyAlignment="1" applyProtection="1">
      <alignment vertical="center"/>
    </xf>
    <xf numFmtId="172" fontId="8" fillId="3" borderId="14" xfId="4" applyNumberFormat="1" applyFont="1" applyFill="1" applyBorder="1" applyAlignment="1" applyProtection="1">
      <alignment horizontal="center" vertical="center"/>
    </xf>
    <xf numFmtId="165" fontId="9" fillId="2" borderId="0" xfId="3" applyNumberFormat="1" applyFont="1" applyFill="1" applyBorder="1" applyAlignment="1" applyProtection="1">
      <alignment vertical="center"/>
    </xf>
    <xf numFmtId="165" fontId="9" fillId="2" borderId="22" xfId="3" applyNumberFormat="1" applyFont="1" applyFill="1" applyBorder="1" applyAlignment="1" applyProtection="1">
      <alignment vertical="center"/>
    </xf>
    <xf numFmtId="165" fontId="9" fillId="2" borderId="23" xfId="3" applyNumberFormat="1" applyFont="1" applyFill="1" applyBorder="1" applyAlignment="1" applyProtection="1">
      <alignment vertical="center"/>
    </xf>
    <xf numFmtId="172" fontId="9" fillId="2" borderId="23" xfId="6" applyNumberFormat="1" applyFont="1" applyFill="1" applyBorder="1" applyAlignment="1" applyProtection="1">
      <alignment horizontal="center" vertical="center"/>
    </xf>
    <xf numFmtId="49" fontId="8" fillId="2" borderId="0" xfId="1" applyNumberFormat="1" applyFont="1" applyFill="1" applyBorder="1" applyAlignment="1">
      <alignment horizontal="left" vertical="center"/>
    </xf>
    <xf numFmtId="49" fontId="9" fillId="2" borderId="17" xfId="2" applyNumberFormat="1" applyFont="1" applyFill="1" applyBorder="1" applyAlignment="1" applyProtection="1">
      <alignment horizontal="left" vertical="center"/>
    </xf>
    <xf numFmtId="165" fontId="9" fillId="2" borderId="17" xfId="3" applyNumberFormat="1" applyFont="1" applyFill="1" applyBorder="1" applyAlignment="1" applyProtection="1">
      <alignment vertical="center"/>
    </xf>
    <xf numFmtId="165" fontId="9" fillId="2" borderId="18" xfId="3" applyNumberFormat="1" applyFont="1" applyFill="1" applyBorder="1" applyAlignment="1" applyProtection="1">
      <alignment vertical="center"/>
    </xf>
    <xf numFmtId="165" fontId="9" fillId="0" borderId="23" xfId="3" applyNumberFormat="1" applyFont="1" applyFill="1" applyBorder="1" applyAlignment="1" applyProtection="1">
      <alignment vertical="center"/>
    </xf>
    <xf numFmtId="49" fontId="8" fillId="2" borderId="0" xfId="1" applyNumberFormat="1" applyFont="1" applyFill="1" applyBorder="1" applyAlignment="1">
      <alignment horizontal="left" vertical="center" wrapText="1"/>
    </xf>
    <xf numFmtId="167" fontId="8" fillId="2" borderId="0" xfId="4" applyNumberFormat="1" applyFont="1" applyFill="1" applyBorder="1" applyAlignment="1" applyProtection="1">
      <alignment horizontal="center" vertical="center"/>
    </xf>
    <xf numFmtId="167" fontId="8" fillId="2" borderId="26" xfId="4" applyNumberFormat="1" applyFont="1" applyFill="1" applyBorder="1" applyAlignment="1" applyProtection="1">
      <alignment horizontal="center" vertical="center"/>
    </xf>
    <xf numFmtId="49" fontId="8" fillId="2" borderId="0" xfId="1" applyNumberFormat="1" applyFont="1" applyFill="1" applyBorder="1" applyAlignment="1">
      <alignment horizontal="left" vertical="center" wrapText="1"/>
    </xf>
    <xf numFmtId="49" fontId="8" fillId="2" borderId="22" xfId="2" applyNumberFormat="1" applyFont="1" applyFill="1" applyBorder="1" applyAlignment="1" applyProtection="1">
      <alignment horizontal="left" vertical="center"/>
    </xf>
    <xf numFmtId="165" fontId="8" fillId="0" borderId="23" xfId="3" applyNumberFormat="1" applyFont="1" applyFill="1" applyBorder="1" applyAlignment="1" applyProtection="1">
      <alignment vertical="center"/>
    </xf>
    <xf numFmtId="165" fontId="8" fillId="0" borderId="18" xfId="3" applyNumberFormat="1" applyFont="1" applyFill="1" applyBorder="1" applyAlignment="1" applyProtection="1">
      <alignment vertical="center"/>
    </xf>
    <xf numFmtId="49" fontId="10" fillId="2" borderId="22" xfId="2" applyNumberFormat="1" applyFont="1" applyFill="1" applyBorder="1" applyAlignment="1" applyProtection="1">
      <alignment horizontal="left" vertical="center"/>
    </xf>
    <xf numFmtId="49" fontId="10" fillId="2" borderId="0" xfId="2" applyNumberFormat="1" applyFont="1" applyFill="1" applyBorder="1" applyAlignment="1" applyProtection="1">
      <alignment horizontal="left" vertical="center" wrapText="1"/>
    </xf>
    <xf numFmtId="49" fontId="10" fillId="2" borderId="22" xfId="2" applyNumberFormat="1" applyFont="1" applyFill="1" applyBorder="1" applyAlignment="1" applyProtection="1">
      <alignment horizontal="left" vertical="center" wrapText="1"/>
    </xf>
    <xf numFmtId="49" fontId="10" fillId="2" borderId="0" xfId="2" applyNumberFormat="1" applyFont="1" applyFill="1" applyBorder="1" applyAlignment="1" applyProtection="1">
      <alignment horizontal="left" vertical="top"/>
    </xf>
    <xf numFmtId="172" fontId="8" fillId="0" borderId="23" xfId="6" applyNumberFormat="1" applyFont="1" applyFill="1" applyBorder="1" applyAlignment="1" applyProtection="1">
      <alignment horizontal="center" vertical="center"/>
    </xf>
    <xf numFmtId="168" fontId="8" fillId="0" borderId="24" xfId="5" applyNumberFormat="1" applyFont="1" applyFill="1" applyBorder="1" applyAlignment="1" applyProtection="1">
      <alignment horizontal="right" vertical="center"/>
    </xf>
    <xf numFmtId="0" fontId="8" fillId="2" borderId="21" xfId="1" applyFont="1" applyFill="1" applyBorder="1" applyAlignment="1">
      <alignment horizontal="center" vertical="center"/>
    </xf>
    <xf numFmtId="49" fontId="8" fillId="2" borderId="25" xfId="2" applyNumberFormat="1" applyFont="1" applyFill="1" applyBorder="1" applyAlignment="1" applyProtection="1">
      <alignment horizontal="right" vertical="center"/>
    </xf>
    <xf numFmtId="49" fontId="8" fillId="2" borderId="25" xfId="2" applyNumberFormat="1" applyFont="1" applyFill="1" applyBorder="1" applyAlignment="1" applyProtection="1">
      <alignment horizontal="left" vertical="center"/>
    </xf>
    <xf numFmtId="49" fontId="8" fillId="2" borderId="26" xfId="2" applyNumberFormat="1" applyFont="1" applyFill="1" applyBorder="1" applyAlignment="1" applyProtection="1">
      <alignment horizontal="left" vertical="center"/>
    </xf>
    <xf numFmtId="49" fontId="8" fillId="3" borderId="30" xfId="2" applyNumberFormat="1" applyFont="1" applyFill="1" applyBorder="1" applyAlignment="1" applyProtection="1">
      <alignment horizontal="left" vertical="center"/>
    </xf>
    <xf numFmtId="167" fontId="9" fillId="2" borderId="19" xfId="4" applyNumberFormat="1" applyFont="1" applyFill="1" applyBorder="1" applyAlignment="1" applyProtection="1">
      <alignment vertical="center"/>
    </xf>
    <xf numFmtId="167" fontId="9" fillId="2" borderId="18" xfId="4" applyNumberFormat="1" applyFont="1" applyFill="1" applyBorder="1" applyAlignment="1" applyProtection="1">
      <alignment vertical="center"/>
    </xf>
    <xf numFmtId="172" fontId="8" fillId="2" borderId="23" xfId="4" applyNumberFormat="1" applyFont="1" applyFill="1" applyBorder="1" applyAlignment="1" applyProtection="1">
      <alignment horizontal="center" vertical="center"/>
    </xf>
    <xf numFmtId="49" fontId="9" fillId="4" borderId="35" xfId="2" applyNumberFormat="1" applyFont="1" applyFill="1" applyBorder="1" applyAlignment="1" applyProtection="1">
      <alignment horizontal="right" vertical="center"/>
    </xf>
    <xf numFmtId="167" fontId="8" fillId="4" borderId="37" xfId="4" applyNumberFormat="1" applyFont="1" applyFill="1" applyBorder="1" applyAlignment="1" applyProtection="1">
      <alignment vertical="center"/>
    </xf>
    <xf numFmtId="172" fontId="8" fillId="4" borderId="37" xfId="4" applyNumberFormat="1" applyFont="1" applyFill="1" applyBorder="1" applyAlignment="1" applyProtection="1">
      <alignment horizontal="center" vertical="center"/>
    </xf>
    <xf numFmtId="167" fontId="8" fillId="3" borderId="47" xfId="4" applyNumberFormat="1" applyFont="1" applyFill="1" applyBorder="1" applyAlignment="1" applyProtection="1">
      <alignment vertical="center"/>
    </xf>
    <xf numFmtId="172" fontId="8" fillId="3" borderId="47" xfId="4" applyNumberFormat="1" applyFont="1" applyFill="1" applyBorder="1" applyAlignment="1" applyProtection="1">
      <alignment horizontal="center" vertical="center"/>
    </xf>
    <xf numFmtId="0" fontId="9" fillId="2" borderId="0" xfId="1" applyFont="1" applyFill="1" applyAlignment="1">
      <alignment horizontal="center" vertical="center"/>
    </xf>
    <xf numFmtId="0" fontId="9" fillId="0" borderId="0" xfId="1" applyFont="1" applyFill="1"/>
    <xf numFmtId="0" fontId="8" fillId="2" borderId="0" xfId="1" applyFont="1" applyFill="1" applyBorder="1" applyAlignment="1">
      <alignment horizontal="center" vertical="center"/>
    </xf>
    <xf numFmtId="0" fontId="9" fillId="2" borderId="0" xfId="1" applyFont="1" applyFill="1" applyBorder="1" applyAlignment="1">
      <alignment horizontal="center" vertical="center"/>
    </xf>
    <xf numFmtId="0" fontId="9" fillId="2" borderId="0" xfId="1" applyFont="1" applyFill="1" applyBorder="1"/>
    <xf numFmtId="167" fontId="9" fillId="2" borderId="0" xfId="1" applyNumberFormat="1" applyFont="1" applyFill="1" applyBorder="1"/>
  </cellXfs>
  <cellStyles count="7">
    <cellStyle name="Comma [0]_Marilù (v.0.5)" xfId="2" xr:uid="{ABAF1953-1182-4083-9CE3-474B6DF7BFE3}"/>
    <cellStyle name="Comma 2" xfId="4" xr:uid="{84F15314-4C42-4795-A777-29A4CBC002A1}"/>
    <cellStyle name="Migliaia [0]_Asl 6_Raccordo MONISANIT al 31 dicembre 2007 (v. FINALE del 30.05.2008)" xfId="3" xr:uid="{8E830CFA-4E60-4967-936A-E8959F08F726}"/>
    <cellStyle name="Migliaia_Asl 6_Raccordo MONISANIT al 31 dicembre 2007 (v. FINALE del 30.05.2008)" xfId="6" xr:uid="{4224674F-FD84-4FB6-828C-2B1FCC7DAB63}"/>
    <cellStyle name="Normale" xfId="0" builtinId="0"/>
    <cellStyle name="Normale_Asl 6_Raccordo MONISANIT al 31 dicembre 2007 (v. FINALE del 30.05.2008)" xfId="1" xr:uid="{3D634F9C-AAC3-4388-8479-5E1BB7F0ED98}"/>
    <cellStyle name="Percent 2" xfId="5" xr:uid="{2A436B19-B285-443D-9620-D8F2BF272F9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C38620-1B7F-48CD-9890-3D54BC02943F}">
  <sheetPr>
    <pageSetUpPr fitToPage="1"/>
  </sheetPr>
  <dimension ref="A1:M179"/>
  <sheetViews>
    <sheetView tabSelected="1" zoomScale="70" zoomScaleNormal="70" workbookViewId="0">
      <selection activeCell="P139" sqref="P139"/>
    </sheetView>
  </sheetViews>
  <sheetFormatPr defaultColWidth="10.44140625" defaultRowHeight="18" x14ac:dyDescent="0.35"/>
  <cols>
    <col min="1" max="1" width="4" style="191" customWidth="1"/>
    <col min="2" max="2" width="4.5546875" style="191" customWidth="1"/>
    <col min="3" max="3" width="1.88671875" style="191" customWidth="1"/>
    <col min="4" max="6" width="4" style="191" customWidth="1"/>
    <col min="7" max="7" width="68.109375" style="19" customWidth="1"/>
    <col min="8" max="10" width="18" style="19" customWidth="1"/>
    <col min="11" max="11" width="17.6640625" style="192" customWidth="1"/>
    <col min="12" max="12" width="18.5546875" style="19" customWidth="1"/>
    <col min="13" max="13" width="13.109375" style="19" customWidth="1"/>
    <col min="14" max="16384" width="10.44140625" style="19"/>
  </cols>
  <sheetData>
    <row r="1" spans="1:13" s="6" customFormat="1" ht="27.6" customHeight="1" thickBot="1" x14ac:dyDescent="0.3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3"/>
      <c r="L1" s="4" t="s">
        <v>1</v>
      </c>
      <c r="M1" s="5"/>
    </row>
    <row r="2" spans="1:13" s="6" customFormat="1" ht="27.6" customHeight="1" thickBot="1" x14ac:dyDescent="0.35">
      <c r="A2" s="7" t="s">
        <v>2</v>
      </c>
      <c r="B2" s="8"/>
      <c r="C2" s="8"/>
      <c r="D2" s="8"/>
      <c r="E2" s="8"/>
      <c r="F2" s="8"/>
      <c r="G2" s="8"/>
      <c r="H2" s="8"/>
      <c r="I2" s="8"/>
      <c r="J2" s="8"/>
      <c r="K2" s="9"/>
      <c r="L2" s="10"/>
      <c r="M2" s="11"/>
    </row>
    <row r="3" spans="1:13" s="14" customFormat="1" ht="15" customHeight="1" thickBot="1" x14ac:dyDescent="0.35">
      <c r="A3" s="12"/>
      <c r="B3" s="12"/>
      <c r="C3" s="12"/>
      <c r="D3" s="12"/>
      <c r="E3" s="12"/>
      <c r="F3" s="12"/>
      <c r="G3" s="12"/>
      <c r="H3" s="12"/>
      <c r="I3" s="12"/>
      <c r="J3" s="12"/>
      <c r="K3" s="13"/>
    </row>
    <row r="4" spans="1:13" ht="38.25" customHeight="1" thickBot="1" x14ac:dyDescent="0.4">
      <c r="A4" s="15" t="s">
        <v>3</v>
      </c>
      <c r="B4" s="15"/>
      <c r="C4" s="15"/>
      <c r="D4" s="15"/>
      <c r="E4" s="15"/>
      <c r="F4" s="15"/>
      <c r="G4" s="15"/>
      <c r="H4" s="15"/>
      <c r="I4" s="15"/>
      <c r="J4" s="16" t="s">
        <v>4</v>
      </c>
      <c r="K4" s="17" t="s">
        <v>5</v>
      </c>
      <c r="L4" s="18" t="s">
        <v>6</v>
      </c>
      <c r="M4" s="18"/>
    </row>
    <row r="5" spans="1:13" ht="32.25" customHeight="1" x14ac:dyDescent="0.35">
      <c r="A5" s="15"/>
      <c r="B5" s="15"/>
      <c r="C5" s="15"/>
      <c r="D5" s="15"/>
      <c r="E5" s="15"/>
      <c r="F5" s="15"/>
      <c r="G5" s="15"/>
      <c r="H5" s="15"/>
      <c r="I5" s="15"/>
      <c r="J5" s="16"/>
      <c r="K5" s="17"/>
      <c r="L5" s="20" t="s">
        <v>7</v>
      </c>
      <c r="M5" s="21" t="s">
        <v>8</v>
      </c>
    </row>
    <row r="6" spans="1:13" s="29" customFormat="1" ht="27" customHeight="1" x14ac:dyDescent="0.3">
      <c r="A6" s="22" t="s">
        <v>9</v>
      </c>
      <c r="B6" s="23" t="s">
        <v>10</v>
      </c>
      <c r="C6" s="23"/>
      <c r="D6" s="23"/>
      <c r="E6" s="23"/>
      <c r="F6" s="23"/>
      <c r="G6" s="23"/>
      <c r="H6" s="24"/>
      <c r="I6" s="25"/>
      <c r="J6" s="26"/>
      <c r="K6" s="26"/>
      <c r="L6" s="27"/>
      <c r="M6" s="28"/>
    </row>
    <row r="7" spans="1:13" s="29" customFormat="1" ht="27" customHeight="1" x14ac:dyDescent="0.3">
      <c r="A7" s="30"/>
      <c r="B7" s="31" t="s">
        <v>11</v>
      </c>
      <c r="C7" s="32" t="s">
        <v>12</v>
      </c>
      <c r="D7" s="32"/>
      <c r="E7" s="32"/>
      <c r="F7" s="32"/>
      <c r="G7" s="32"/>
      <c r="H7" s="33"/>
      <c r="I7" s="34"/>
      <c r="J7" s="35">
        <f>SUM(J8:J12)</f>
        <v>8213009.0499999998</v>
      </c>
      <c r="K7" s="36">
        <f>SUM(K8:K12)</f>
        <v>6242547.3600000013</v>
      </c>
      <c r="L7" s="36">
        <f t="shared" ref="L7:L26" si="0">J7-K7</f>
        <v>1970461.6899999985</v>
      </c>
      <c r="M7" s="37">
        <f t="shared" ref="M7:M26" si="1">IF(K7=0,"-    ",L7/K7)</f>
        <v>0.31565025883920539</v>
      </c>
    </row>
    <row r="8" spans="1:13" s="48" customFormat="1" ht="27" customHeight="1" x14ac:dyDescent="0.3">
      <c r="A8" s="38"/>
      <c r="B8" s="39"/>
      <c r="C8" s="40"/>
      <c r="D8" s="41" t="s">
        <v>13</v>
      </c>
      <c r="E8" s="42" t="s">
        <v>14</v>
      </c>
      <c r="F8" s="42"/>
      <c r="G8" s="42"/>
      <c r="H8" s="43"/>
      <c r="I8" s="44"/>
      <c r="J8" s="45">
        <v>0</v>
      </c>
      <c r="K8" s="46">
        <v>0</v>
      </c>
      <c r="L8" s="46">
        <f t="shared" si="0"/>
        <v>0</v>
      </c>
      <c r="M8" s="47" t="str">
        <f t="shared" si="1"/>
        <v xml:space="preserve">-    </v>
      </c>
    </row>
    <row r="9" spans="1:13" s="48" customFormat="1" ht="27" customHeight="1" x14ac:dyDescent="0.3">
      <c r="A9" s="38"/>
      <c r="B9" s="39"/>
      <c r="C9" s="40"/>
      <c r="D9" s="41" t="s">
        <v>15</v>
      </c>
      <c r="E9" s="42" t="s">
        <v>16</v>
      </c>
      <c r="F9" s="42"/>
      <c r="G9" s="42"/>
      <c r="H9" s="43"/>
      <c r="I9" s="44"/>
      <c r="J9" s="45">
        <v>0</v>
      </c>
      <c r="K9" s="46">
        <v>0</v>
      </c>
      <c r="L9" s="46">
        <f t="shared" si="0"/>
        <v>0</v>
      </c>
      <c r="M9" s="47" t="str">
        <f t="shared" si="1"/>
        <v xml:space="preserve">-    </v>
      </c>
    </row>
    <row r="10" spans="1:13" s="48" customFormat="1" ht="27" customHeight="1" x14ac:dyDescent="0.3">
      <c r="A10" s="49"/>
      <c r="B10" s="39"/>
      <c r="C10" s="40"/>
      <c r="D10" s="41" t="s">
        <v>17</v>
      </c>
      <c r="E10" s="42" t="s">
        <v>18</v>
      </c>
      <c r="F10" s="42"/>
      <c r="G10" s="42"/>
      <c r="H10" s="43"/>
      <c r="I10" s="44"/>
      <c r="J10" s="45">
        <v>0</v>
      </c>
      <c r="K10" s="46">
        <v>0</v>
      </c>
      <c r="L10" s="46">
        <f t="shared" si="0"/>
        <v>0</v>
      </c>
      <c r="M10" s="47" t="str">
        <f t="shared" si="1"/>
        <v xml:space="preserve">-    </v>
      </c>
    </row>
    <row r="11" spans="1:13" s="48" customFormat="1" ht="27" customHeight="1" x14ac:dyDescent="0.3">
      <c r="A11" s="49"/>
      <c r="B11" s="39"/>
      <c r="C11" s="39"/>
      <c r="D11" s="41" t="s">
        <v>19</v>
      </c>
      <c r="E11" s="42" t="s">
        <v>20</v>
      </c>
      <c r="F11" s="42"/>
      <c r="G11" s="42"/>
      <c r="H11" s="43"/>
      <c r="I11" s="44"/>
      <c r="J11" s="45">
        <v>2242206.2999999998</v>
      </c>
      <c r="K11" s="46">
        <v>1910316.02</v>
      </c>
      <c r="L11" s="46">
        <f t="shared" si="0"/>
        <v>331890.2799999998</v>
      </c>
      <c r="M11" s="47">
        <f t="shared" si="1"/>
        <v>0.17373579895958774</v>
      </c>
    </row>
    <row r="12" spans="1:13" s="48" customFormat="1" ht="27" customHeight="1" x14ac:dyDescent="0.3">
      <c r="A12" s="49"/>
      <c r="B12" s="39"/>
      <c r="C12" s="39"/>
      <c r="D12" s="41" t="s">
        <v>21</v>
      </c>
      <c r="E12" s="42" t="s">
        <v>22</v>
      </c>
      <c r="F12" s="42"/>
      <c r="G12" s="42"/>
      <c r="H12" s="43"/>
      <c r="I12" s="44"/>
      <c r="J12" s="45">
        <v>5970802.75</v>
      </c>
      <c r="K12" s="46">
        <v>4332231.3400000017</v>
      </c>
      <c r="L12" s="46">
        <f t="shared" si="0"/>
        <v>1638571.4099999983</v>
      </c>
      <c r="M12" s="47">
        <f t="shared" si="1"/>
        <v>0.37822804956671535</v>
      </c>
    </row>
    <row r="13" spans="1:13" s="29" customFormat="1" ht="27" customHeight="1" x14ac:dyDescent="0.3">
      <c r="A13" s="30"/>
      <c r="B13" s="31" t="s">
        <v>23</v>
      </c>
      <c r="C13" s="32" t="s">
        <v>24</v>
      </c>
      <c r="D13" s="32"/>
      <c r="E13" s="32"/>
      <c r="F13" s="32"/>
      <c r="G13" s="32"/>
      <c r="H13" s="33"/>
      <c r="I13" s="34"/>
      <c r="J13" s="35">
        <f>J14+J17+SUM(J20:J26)</f>
        <v>212748556.61000001</v>
      </c>
      <c r="K13" s="36">
        <f>K14+K17+SUM(K20:K26)</f>
        <v>214024797.78</v>
      </c>
      <c r="L13" s="36">
        <f t="shared" si="0"/>
        <v>-1276241.1699999869</v>
      </c>
      <c r="M13" s="37">
        <f t="shared" si="1"/>
        <v>-5.9630528015349816E-3</v>
      </c>
    </row>
    <row r="14" spans="1:13" s="48" customFormat="1" ht="27" customHeight="1" x14ac:dyDescent="0.3">
      <c r="A14" s="38"/>
      <c r="B14" s="39"/>
      <c r="C14" s="40"/>
      <c r="D14" s="41" t="s">
        <v>13</v>
      </c>
      <c r="E14" s="42" t="s">
        <v>25</v>
      </c>
      <c r="F14" s="42"/>
      <c r="G14" s="42"/>
      <c r="H14" s="43"/>
      <c r="I14" s="44"/>
      <c r="J14" s="45">
        <f>SUM(J15:J16)</f>
        <v>2555229.29</v>
      </c>
      <c r="K14" s="46">
        <f>SUM(K15:K16)</f>
        <v>2555229.29</v>
      </c>
      <c r="L14" s="46">
        <f t="shared" si="0"/>
        <v>0</v>
      </c>
      <c r="M14" s="47">
        <f t="shared" si="1"/>
        <v>0</v>
      </c>
    </row>
    <row r="15" spans="1:13" s="48" customFormat="1" ht="27" customHeight="1" x14ac:dyDescent="0.3">
      <c r="A15" s="38"/>
      <c r="B15" s="39"/>
      <c r="C15" s="40"/>
      <c r="D15" s="41"/>
      <c r="E15" s="50" t="s">
        <v>26</v>
      </c>
      <c r="F15" s="50" t="s">
        <v>27</v>
      </c>
      <c r="G15" s="42"/>
      <c r="H15" s="51"/>
      <c r="I15" s="52"/>
      <c r="J15" s="53">
        <v>688854.15</v>
      </c>
      <c r="K15" s="54">
        <v>688854.15</v>
      </c>
      <c r="L15" s="54">
        <f t="shared" si="0"/>
        <v>0</v>
      </c>
      <c r="M15" s="55">
        <f t="shared" si="1"/>
        <v>0</v>
      </c>
    </row>
    <row r="16" spans="1:13" s="48" customFormat="1" ht="27" customHeight="1" x14ac:dyDescent="0.3">
      <c r="A16" s="38"/>
      <c r="B16" s="39"/>
      <c r="C16" s="40"/>
      <c r="D16" s="41"/>
      <c r="E16" s="50" t="s">
        <v>28</v>
      </c>
      <c r="F16" s="50" t="s">
        <v>29</v>
      </c>
      <c r="G16" s="42"/>
      <c r="H16" s="51"/>
      <c r="I16" s="52"/>
      <c r="J16" s="53">
        <v>1866375.14</v>
      </c>
      <c r="K16" s="54">
        <v>1866375.14</v>
      </c>
      <c r="L16" s="54">
        <f t="shared" si="0"/>
        <v>0</v>
      </c>
      <c r="M16" s="55">
        <f t="shared" si="1"/>
        <v>0</v>
      </c>
    </row>
    <row r="17" spans="1:13" s="48" customFormat="1" ht="27" customHeight="1" x14ac:dyDescent="0.3">
      <c r="A17" s="38"/>
      <c r="B17" s="39"/>
      <c r="C17" s="40"/>
      <c r="D17" s="41" t="s">
        <v>15</v>
      </c>
      <c r="E17" s="42" t="s">
        <v>30</v>
      </c>
      <c r="F17" s="42"/>
      <c r="G17" s="42"/>
      <c r="H17" s="43"/>
      <c r="I17" s="44"/>
      <c r="J17" s="45">
        <f>SUM(J18:J19)</f>
        <v>176508890.12000003</v>
      </c>
      <c r="K17" s="46">
        <f>SUM(K18:K19)</f>
        <v>170734968.08000001</v>
      </c>
      <c r="L17" s="46">
        <f t="shared" si="0"/>
        <v>5773922.0400000215</v>
      </c>
      <c r="M17" s="47">
        <f t="shared" si="1"/>
        <v>3.3818040351842736E-2</v>
      </c>
    </row>
    <row r="18" spans="1:13" s="60" customFormat="1" ht="27" customHeight="1" x14ac:dyDescent="0.3">
      <c r="A18" s="56"/>
      <c r="B18" s="57"/>
      <c r="C18" s="58"/>
      <c r="D18" s="59"/>
      <c r="E18" s="50" t="s">
        <v>26</v>
      </c>
      <c r="F18" s="50" t="s">
        <v>31</v>
      </c>
      <c r="G18" s="50"/>
      <c r="H18" s="51"/>
      <c r="I18" s="52"/>
      <c r="J18" s="53">
        <v>6096310.5800000001</v>
      </c>
      <c r="K18" s="54">
        <v>6558481.709999999</v>
      </c>
      <c r="L18" s="54">
        <f t="shared" si="0"/>
        <v>-462171.12999999896</v>
      </c>
      <c r="M18" s="55">
        <f t="shared" si="1"/>
        <v>-7.0469226024570106E-2</v>
      </c>
    </row>
    <row r="19" spans="1:13" s="60" customFormat="1" ht="27" customHeight="1" x14ac:dyDescent="0.3">
      <c r="A19" s="56"/>
      <c r="B19" s="57"/>
      <c r="C19" s="58"/>
      <c r="D19" s="59"/>
      <c r="E19" s="50" t="s">
        <v>28</v>
      </c>
      <c r="F19" s="50" t="s">
        <v>32</v>
      </c>
      <c r="G19" s="50"/>
      <c r="H19" s="51"/>
      <c r="I19" s="52"/>
      <c r="J19" s="53">
        <v>170412579.54000002</v>
      </c>
      <c r="K19" s="54">
        <v>164176486.37</v>
      </c>
      <c r="L19" s="54">
        <f t="shared" si="0"/>
        <v>6236093.1700000167</v>
      </c>
      <c r="M19" s="55">
        <f t="shared" si="1"/>
        <v>3.7984082299982388E-2</v>
      </c>
    </row>
    <row r="20" spans="1:13" s="48" customFormat="1" ht="27" customHeight="1" x14ac:dyDescent="0.3">
      <c r="A20" s="49"/>
      <c r="B20" s="39"/>
      <c r="C20" s="40"/>
      <c r="D20" s="41" t="s">
        <v>17</v>
      </c>
      <c r="E20" s="42" t="s">
        <v>33</v>
      </c>
      <c r="F20" s="42"/>
      <c r="G20" s="42"/>
      <c r="H20" s="43"/>
      <c r="I20" s="44"/>
      <c r="J20" s="45">
        <v>906117.51000000071</v>
      </c>
      <c r="K20" s="46">
        <v>1148214.9700000007</v>
      </c>
      <c r="L20" s="46">
        <f t="shared" si="0"/>
        <v>-242097.45999999996</v>
      </c>
      <c r="M20" s="47">
        <f t="shared" si="1"/>
        <v>-0.21084680684837251</v>
      </c>
    </row>
    <row r="21" spans="1:13" s="48" customFormat="1" ht="27" customHeight="1" x14ac:dyDescent="0.3">
      <c r="A21" s="49"/>
      <c r="B21" s="39"/>
      <c r="C21" s="40"/>
      <c r="D21" s="41" t="s">
        <v>19</v>
      </c>
      <c r="E21" s="42" t="s">
        <v>34</v>
      </c>
      <c r="F21" s="42"/>
      <c r="G21" s="42"/>
      <c r="H21" s="43"/>
      <c r="I21" s="44"/>
      <c r="J21" s="45">
        <v>7683128.3299999982</v>
      </c>
      <c r="K21" s="46">
        <v>6066479.8299999982</v>
      </c>
      <c r="L21" s="46">
        <f t="shared" si="0"/>
        <v>1616648.5</v>
      </c>
      <c r="M21" s="47">
        <f t="shared" si="1"/>
        <v>0.26648872909876642</v>
      </c>
    </row>
    <row r="22" spans="1:13" s="48" customFormat="1" ht="27" customHeight="1" x14ac:dyDescent="0.3">
      <c r="A22" s="49"/>
      <c r="B22" s="39"/>
      <c r="C22" s="40"/>
      <c r="D22" s="41" t="s">
        <v>21</v>
      </c>
      <c r="E22" s="42" t="s">
        <v>35</v>
      </c>
      <c r="F22" s="42"/>
      <c r="G22" s="42"/>
      <c r="H22" s="43"/>
      <c r="I22" s="44"/>
      <c r="J22" s="45">
        <v>851186.96999999881</v>
      </c>
      <c r="K22" s="46">
        <v>1036606.0499999989</v>
      </c>
      <c r="L22" s="46">
        <f t="shared" si="0"/>
        <v>-185419.08000000007</v>
      </c>
      <c r="M22" s="47">
        <f t="shared" si="1"/>
        <v>-0.17887130795734818</v>
      </c>
    </row>
    <row r="23" spans="1:13" s="48" customFormat="1" ht="27" customHeight="1" x14ac:dyDescent="0.3">
      <c r="A23" s="49"/>
      <c r="B23" s="39"/>
      <c r="C23" s="40"/>
      <c r="D23" s="41" t="s">
        <v>36</v>
      </c>
      <c r="E23" s="42" t="s">
        <v>37</v>
      </c>
      <c r="F23" s="42"/>
      <c r="G23" s="42"/>
      <c r="H23" s="43"/>
      <c r="I23" s="44"/>
      <c r="J23" s="45">
        <v>704753.69000000041</v>
      </c>
      <c r="K23" s="46">
        <v>733377.33000000007</v>
      </c>
      <c r="L23" s="46">
        <f t="shared" si="0"/>
        <v>-28623.639999999665</v>
      </c>
      <c r="M23" s="47">
        <f t="shared" si="1"/>
        <v>-3.9029894747359677E-2</v>
      </c>
    </row>
    <row r="24" spans="1:13" s="48" customFormat="1" ht="27" customHeight="1" x14ac:dyDescent="0.3">
      <c r="A24" s="49"/>
      <c r="B24" s="39"/>
      <c r="C24" s="40"/>
      <c r="D24" s="41" t="s">
        <v>38</v>
      </c>
      <c r="E24" s="42" t="s">
        <v>39</v>
      </c>
      <c r="F24" s="42"/>
      <c r="G24" s="42"/>
      <c r="H24" s="43"/>
      <c r="I24" s="44"/>
      <c r="J24" s="45">
        <v>33200</v>
      </c>
      <c r="K24" s="46">
        <v>33200</v>
      </c>
      <c r="L24" s="46">
        <f t="shared" si="0"/>
        <v>0</v>
      </c>
      <c r="M24" s="47">
        <f t="shared" si="1"/>
        <v>0</v>
      </c>
    </row>
    <row r="25" spans="1:13" s="48" customFormat="1" ht="27" customHeight="1" x14ac:dyDescent="0.3">
      <c r="A25" s="49"/>
      <c r="B25" s="39"/>
      <c r="C25" s="39"/>
      <c r="D25" s="41" t="s">
        <v>40</v>
      </c>
      <c r="E25" s="42" t="s">
        <v>41</v>
      </c>
      <c r="F25" s="42"/>
      <c r="G25" s="42"/>
      <c r="H25" s="43"/>
      <c r="I25" s="44"/>
      <c r="J25" s="45">
        <v>634992.14999999851</v>
      </c>
      <c r="K25" s="46">
        <v>753764.23999999836</v>
      </c>
      <c r="L25" s="46">
        <f t="shared" si="0"/>
        <v>-118772.08999999985</v>
      </c>
      <c r="M25" s="47">
        <f t="shared" si="1"/>
        <v>-0.15757193522473301</v>
      </c>
    </row>
    <row r="26" spans="1:13" s="48" customFormat="1" ht="27" customHeight="1" x14ac:dyDescent="0.3">
      <c r="A26" s="49"/>
      <c r="B26" s="39"/>
      <c r="C26" s="39"/>
      <c r="D26" s="41" t="s">
        <v>42</v>
      </c>
      <c r="E26" s="48" t="s">
        <v>43</v>
      </c>
      <c r="H26" s="61"/>
      <c r="I26" s="62"/>
      <c r="J26" s="45">
        <v>22871058.549999997</v>
      </c>
      <c r="K26" s="46">
        <v>30962957.989999998</v>
      </c>
      <c r="L26" s="46">
        <f t="shared" si="0"/>
        <v>-8091899.4400000013</v>
      </c>
      <c r="M26" s="47">
        <f t="shared" si="1"/>
        <v>-0.26134129183049676</v>
      </c>
    </row>
    <row r="27" spans="1:13" s="48" customFormat="1" ht="27" customHeight="1" x14ac:dyDescent="0.3">
      <c r="A27" s="49"/>
      <c r="B27" s="39"/>
      <c r="C27" s="39"/>
      <c r="D27" s="41"/>
      <c r="H27" s="63" t="s">
        <v>44</v>
      </c>
      <c r="I27" s="63" t="s">
        <v>45</v>
      </c>
      <c r="J27" s="45"/>
      <c r="K27" s="46"/>
      <c r="L27" s="46"/>
      <c r="M27" s="47"/>
    </row>
    <row r="28" spans="1:13" s="29" customFormat="1" ht="48" customHeight="1" x14ac:dyDescent="0.3">
      <c r="A28" s="30"/>
      <c r="B28" s="31" t="s">
        <v>46</v>
      </c>
      <c r="C28" s="64" t="s">
        <v>47</v>
      </c>
      <c r="D28" s="64"/>
      <c r="E28" s="64"/>
      <c r="F28" s="64"/>
      <c r="G28" s="64"/>
      <c r="H28" s="65">
        <f>+J28</f>
        <v>7279171.2000000002</v>
      </c>
      <c r="I28" s="65">
        <f>I29+I34</f>
        <v>0</v>
      </c>
      <c r="J28" s="35">
        <f>J29+J34</f>
        <v>7279171.2000000002</v>
      </c>
      <c r="K28" s="36">
        <f>K29+K34</f>
        <v>7278814.5499999998</v>
      </c>
      <c r="L28" s="36">
        <f t="shared" ref="L28:L37" si="2">J28-K28</f>
        <v>356.65000000037253</v>
      </c>
      <c r="M28" s="37">
        <f t="shared" ref="M28:M37" si="3">IF(K28=0,"-    ",L28/K28)</f>
        <v>4.8998363339312244E-5</v>
      </c>
    </row>
    <row r="29" spans="1:13" s="48" customFormat="1" ht="27" customHeight="1" x14ac:dyDescent="0.3">
      <c r="A29" s="49"/>
      <c r="B29" s="39"/>
      <c r="C29" s="39"/>
      <c r="D29" s="41" t="s">
        <v>13</v>
      </c>
      <c r="E29" s="48" t="s">
        <v>48</v>
      </c>
      <c r="H29" s="66">
        <f t="shared" ref="H29:H33" si="4">+J29</f>
        <v>50484.07</v>
      </c>
      <c r="I29" s="66">
        <f>SUM(I30:I33)</f>
        <v>0</v>
      </c>
      <c r="J29" s="45">
        <f>SUM(J30:J33)</f>
        <v>50484.07</v>
      </c>
      <c r="K29" s="46">
        <f>SUM(K30:K33)</f>
        <v>50484.07</v>
      </c>
      <c r="L29" s="46">
        <f t="shared" si="2"/>
        <v>0</v>
      </c>
      <c r="M29" s="47">
        <f t="shared" si="3"/>
        <v>0</v>
      </c>
    </row>
    <row r="30" spans="1:13" s="48" customFormat="1" ht="27" customHeight="1" x14ac:dyDescent="0.3">
      <c r="A30" s="38"/>
      <c r="B30" s="39"/>
      <c r="C30" s="40"/>
      <c r="D30" s="41"/>
      <c r="E30" s="50" t="s">
        <v>26</v>
      </c>
      <c r="F30" s="50" t="s">
        <v>49</v>
      </c>
      <c r="G30" s="42"/>
      <c r="H30" s="67">
        <f t="shared" si="4"/>
        <v>0</v>
      </c>
      <c r="I30" s="52"/>
      <c r="J30" s="53">
        <v>0</v>
      </c>
      <c r="K30" s="54">
        <v>0</v>
      </c>
      <c r="L30" s="54">
        <f t="shared" si="2"/>
        <v>0</v>
      </c>
      <c r="M30" s="55" t="str">
        <f t="shared" si="3"/>
        <v xml:space="preserve">-    </v>
      </c>
    </row>
    <row r="31" spans="1:13" s="48" customFormat="1" ht="27" customHeight="1" x14ac:dyDescent="0.3">
      <c r="A31" s="38"/>
      <c r="B31" s="39"/>
      <c r="C31" s="40"/>
      <c r="D31" s="41"/>
      <c r="E31" s="50" t="s">
        <v>28</v>
      </c>
      <c r="F31" s="50" t="s">
        <v>50</v>
      </c>
      <c r="G31" s="42"/>
      <c r="H31" s="67">
        <f t="shared" si="4"/>
        <v>0</v>
      </c>
      <c r="I31" s="52"/>
      <c r="J31" s="53">
        <v>0</v>
      </c>
      <c r="K31" s="54">
        <v>0</v>
      </c>
      <c r="L31" s="54">
        <f t="shared" si="2"/>
        <v>0</v>
      </c>
      <c r="M31" s="55" t="str">
        <f t="shared" si="3"/>
        <v xml:space="preserve">-    </v>
      </c>
    </row>
    <row r="32" spans="1:13" s="48" customFormat="1" ht="27" customHeight="1" x14ac:dyDescent="0.3">
      <c r="A32" s="38"/>
      <c r="B32" s="39"/>
      <c r="C32" s="40"/>
      <c r="D32" s="41"/>
      <c r="E32" s="50" t="s">
        <v>51</v>
      </c>
      <c r="F32" s="50" t="s">
        <v>52</v>
      </c>
      <c r="G32" s="68"/>
      <c r="H32" s="52">
        <f t="shared" si="4"/>
        <v>0</v>
      </c>
      <c r="I32" s="52"/>
      <c r="J32" s="53">
        <v>0</v>
      </c>
      <c r="K32" s="54">
        <v>0</v>
      </c>
      <c r="L32" s="54">
        <f t="shared" si="2"/>
        <v>0</v>
      </c>
      <c r="M32" s="55" t="str">
        <f t="shared" si="3"/>
        <v xml:space="preserve">-    </v>
      </c>
    </row>
    <row r="33" spans="1:13" s="48" customFormat="1" ht="27" customHeight="1" x14ac:dyDescent="0.3">
      <c r="A33" s="38"/>
      <c r="B33" s="39"/>
      <c r="C33" s="40"/>
      <c r="D33" s="50"/>
      <c r="E33" s="50" t="s">
        <v>53</v>
      </c>
      <c r="F33" s="50" t="s">
        <v>54</v>
      </c>
      <c r="G33" s="68"/>
      <c r="H33" s="69">
        <f t="shared" si="4"/>
        <v>50484.07</v>
      </c>
      <c r="I33" s="70"/>
      <c r="J33" s="53">
        <v>50484.07</v>
      </c>
      <c r="K33" s="54">
        <v>50484.07</v>
      </c>
      <c r="L33" s="54">
        <f t="shared" si="2"/>
        <v>0</v>
      </c>
      <c r="M33" s="55">
        <f t="shared" si="3"/>
        <v>0</v>
      </c>
    </row>
    <row r="34" spans="1:13" s="48" customFormat="1" ht="27" customHeight="1" x14ac:dyDescent="0.3">
      <c r="A34" s="38"/>
      <c r="B34" s="39"/>
      <c r="C34" s="40"/>
      <c r="D34" s="41" t="s">
        <v>15</v>
      </c>
      <c r="E34" s="48" t="s">
        <v>55</v>
      </c>
      <c r="F34" s="50"/>
      <c r="G34" s="71"/>
      <c r="H34" s="71"/>
      <c r="I34" s="71"/>
      <c r="J34" s="53">
        <f>SUM(J35:J36)</f>
        <v>7228687.1299999999</v>
      </c>
      <c r="K34" s="54">
        <f>SUM(K35:K36)</f>
        <v>7228330.4799999995</v>
      </c>
      <c r="L34" s="54">
        <f t="shared" si="2"/>
        <v>356.65000000037253</v>
      </c>
      <c r="M34" s="55">
        <f t="shared" si="3"/>
        <v>4.9340577466288253E-5</v>
      </c>
    </row>
    <row r="35" spans="1:13" s="48" customFormat="1" ht="27" customHeight="1" x14ac:dyDescent="0.3">
      <c r="A35" s="38"/>
      <c r="B35" s="39"/>
      <c r="C35" s="40"/>
      <c r="D35" s="41"/>
      <c r="E35" s="50" t="s">
        <v>26</v>
      </c>
      <c r="F35" s="50" t="s">
        <v>56</v>
      </c>
      <c r="G35" s="42"/>
      <c r="H35" s="42"/>
      <c r="I35" s="68"/>
      <c r="J35" s="53">
        <v>7228687.1299999999</v>
      </c>
      <c r="K35" s="54">
        <v>7228330.4799999995</v>
      </c>
      <c r="L35" s="54">
        <f t="shared" si="2"/>
        <v>356.65000000037253</v>
      </c>
      <c r="M35" s="55">
        <f t="shared" si="3"/>
        <v>4.9340577466288253E-5</v>
      </c>
    </row>
    <row r="36" spans="1:13" s="48" customFormat="1" ht="27" customHeight="1" x14ac:dyDescent="0.3">
      <c r="A36" s="38"/>
      <c r="B36" s="39"/>
      <c r="C36" s="40"/>
      <c r="D36" s="41"/>
      <c r="E36" s="50" t="s">
        <v>28</v>
      </c>
      <c r="F36" s="50" t="s">
        <v>57</v>
      </c>
      <c r="G36" s="72"/>
      <c r="H36" s="72"/>
      <c r="I36" s="73"/>
      <c r="J36" s="53">
        <v>0</v>
      </c>
      <c r="K36" s="54">
        <v>0</v>
      </c>
      <c r="L36" s="54">
        <f t="shared" si="2"/>
        <v>0</v>
      </c>
      <c r="M36" s="55" t="str">
        <f t="shared" si="3"/>
        <v xml:space="preserve">-    </v>
      </c>
    </row>
    <row r="37" spans="1:13" s="29" customFormat="1" ht="27" customHeight="1" x14ac:dyDescent="0.3">
      <c r="A37" s="74"/>
      <c r="B37" s="75" t="s">
        <v>58</v>
      </c>
      <c r="C37" s="76"/>
      <c r="D37" s="76"/>
      <c r="E37" s="76"/>
      <c r="F37" s="76"/>
      <c r="G37" s="76"/>
      <c r="H37" s="77"/>
      <c r="I37" s="78"/>
      <c r="J37" s="79">
        <f>J7+J13+J28</f>
        <v>228240736.86000001</v>
      </c>
      <c r="K37" s="80">
        <f>K7+K13+K28</f>
        <v>227546159.69000003</v>
      </c>
      <c r="L37" s="80">
        <f t="shared" si="2"/>
        <v>694577.16999998689</v>
      </c>
      <c r="M37" s="81">
        <f t="shared" si="3"/>
        <v>3.0524671167654581E-3</v>
      </c>
    </row>
    <row r="38" spans="1:13" s="48" customFormat="1" ht="9" customHeight="1" x14ac:dyDescent="0.3">
      <c r="A38" s="49"/>
      <c r="B38" s="82"/>
      <c r="C38" s="42"/>
      <c r="D38" s="42"/>
      <c r="E38" s="42"/>
      <c r="F38" s="42"/>
      <c r="G38" s="42"/>
      <c r="H38" s="43"/>
      <c r="I38" s="44"/>
      <c r="J38" s="45"/>
      <c r="K38" s="46"/>
      <c r="L38" s="46"/>
      <c r="M38" s="47"/>
    </row>
    <row r="39" spans="1:13" s="29" customFormat="1" ht="27" customHeight="1" x14ac:dyDescent="0.3">
      <c r="A39" s="30" t="s">
        <v>59</v>
      </c>
      <c r="B39" s="83" t="s">
        <v>60</v>
      </c>
      <c r="C39" s="84"/>
      <c r="D39" s="84"/>
      <c r="E39" s="84"/>
      <c r="F39" s="84"/>
      <c r="G39" s="84"/>
      <c r="H39" s="33"/>
      <c r="I39" s="34"/>
      <c r="J39" s="35"/>
      <c r="K39" s="36"/>
      <c r="L39" s="36"/>
      <c r="M39" s="37"/>
    </row>
    <row r="40" spans="1:13" s="29" customFormat="1" ht="27" customHeight="1" x14ac:dyDescent="0.3">
      <c r="A40" s="30"/>
      <c r="B40" s="31" t="s">
        <v>11</v>
      </c>
      <c r="C40" s="32" t="s">
        <v>61</v>
      </c>
      <c r="D40" s="32"/>
      <c r="E40" s="32"/>
      <c r="F40" s="32"/>
      <c r="G40" s="32"/>
      <c r="H40" s="33"/>
      <c r="I40" s="34"/>
      <c r="J40" s="35">
        <f>SUM(J41:J44)</f>
        <v>15032785.280000001</v>
      </c>
      <c r="K40" s="36">
        <f>SUM(K41:K44)</f>
        <v>15038431.49</v>
      </c>
      <c r="L40" s="36">
        <f>J40-K40</f>
        <v>-5646.2099999990314</v>
      </c>
      <c r="M40" s="37">
        <f>IF(K40=0,"-    ",L40/K40)</f>
        <v>-3.7545205454129652E-4</v>
      </c>
    </row>
    <row r="41" spans="1:13" s="48" customFormat="1" ht="27" customHeight="1" x14ac:dyDescent="0.3">
      <c r="A41" s="38"/>
      <c r="B41" s="39"/>
      <c r="C41" s="40"/>
      <c r="D41" s="41" t="s">
        <v>13</v>
      </c>
      <c r="E41" s="42" t="s">
        <v>62</v>
      </c>
      <c r="F41" s="42"/>
      <c r="G41" s="42"/>
      <c r="H41" s="43"/>
      <c r="I41" s="44"/>
      <c r="J41" s="45">
        <v>14524567.050000001</v>
      </c>
      <c r="K41" s="46">
        <v>14519989.689999999</v>
      </c>
      <c r="L41" s="46">
        <f>J41-K41</f>
        <v>4577.3600000012666</v>
      </c>
      <c r="M41" s="47">
        <f>IF(K41=0,"-    ",L41/K41)</f>
        <v>3.1524540290505309E-4</v>
      </c>
    </row>
    <row r="42" spans="1:13" s="48" customFormat="1" ht="27" customHeight="1" x14ac:dyDescent="0.3">
      <c r="A42" s="38"/>
      <c r="B42" s="39"/>
      <c r="C42" s="40"/>
      <c r="D42" s="41" t="s">
        <v>15</v>
      </c>
      <c r="E42" s="42" t="s">
        <v>63</v>
      </c>
      <c r="F42" s="42"/>
      <c r="G42" s="42"/>
      <c r="H42" s="43"/>
      <c r="I42" s="44"/>
      <c r="J42" s="45">
        <v>508218.23</v>
      </c>
      <c r="K42" s="46">
        <v>518441.80000000005</v>
      </c>
      <c r="L42" s="46">
        <f>J42-K42</f>
        <v>-10223.570000000065</v>
      </c>
      <c r="M42" s="47">
        <f>IF(K42=0,"-    ",L42/K42)</f>
        <v>-1.9719802685663201E-2</v>
      </c>
    </row>
    <row r="43" spans="1:13" s="48" customFormat="1" ht="27" customHeight="1" x14ac:dyDescent="0.3">
      <c r="A43" s="38"/>
      <c r="B43" s="39"/>
      <c r="C43" s="40"/>
      <c r="D43" s="41" t="s">
        <v>17</v>
      </c>
      <c r="E43" s="42" t="s">
        <v>64</v>
      </c>
      <c r="F43" s="41"/>
      <c r="G43" s="42"/>
      <c r="H43" s="43"/>
      <c r="I43" s="44"/>
      <c r="J43" s="45">
        <v>0</v>
      </c>
      <c r="K43" s="46">
        <v>0</v>
      </c>
      <c r="L43" s="46">
        <f>J43-K43</f>
        <v>0</v>
      </c>
      <c r="M43" s="47" t="str">
        <f>IF(K43=0,"-    ",L43/K43)</f>
        <v xml:space="preserve">-    </v>
      </c>
    </row>
    <row r="44" spans="1:13" s="48" customFormat="1" ht="27" customHeight="1" x14ac:dyDescent="0.3">
      <c r="A44" s="49"/>
      <c r="B44" s="82"/>
      <c r="C44" s="42"/>
      <c r="D44" s="41" t="s">
        <v>19</v>
      </c>
      <c r="E44" s="42" t="s">
        <v>65</v>
      </c>
      <c r="F44" s="41"/>
      <c r="G44" s="42"/>
      <c r="H44" s="43"/>
      <c r="I44" s="44"/>
      <c r="J44" s="45">
        <v>0</v>
      </c>
      <c r="K44" s="46">
        <v>0</v>
      </c>
      <c r="L44" s="46">
        <f>J44-K44</f>
        <v>0</v>
      </c>
      <c r="M44" s="47" t="str">
        <f>IF(K44=0,"-    ",L44/K44)</f>
        <v xml:space="preserve">-    </v>
      </c>
    </row>
    <row r="45" spans="1:13" s="48" customFormat="1" ht="27" customHeight="1" x14ac:dyDescent="0.3">
      <c r="A45" s="49"/>
      <c r="B45" s="82"/>
      <c r="C45" s="42"/>
      <c r="D45" s="41"/>
      <c r="E45" s="42"/>
      <c r="F45" s="41"/>
      <c r="G45" s="85"/>
      <c r="H45" s="86" t="s">
        <v>44</v>
      </c>
      <c r="I45" s="87" t="s">
        <v>45</v>
      </c>
      <c r="J45" s="45"/>
      <c r="K45" s="46"/>
      <c r="L45" s="46"/>
      <c r="M45" s="47"/>
    </row>
    <row r="46" spans="1:13" s="29" customFormat="1" ht="39.75" customHeight="1" x14ac:dyDescent="0.3">
      <c r="A46" s="30"/>
      <c r="B46" s="31" t="s">
        <v>23</v>
      </c>
      <c r="C46" s="88" t="s">
        <v>66</v>
      </c>
      <c r="D46" s="88"/>
      <c r="E46" s="88"/>
      <c r="F46" s="88"/>
      <c r="G46" s="88"/>
      <c r="H46" s="65">
        <f>H47+H58+H71+H72+H75+H76+H77</f>
        <v>269098465.47000003</v>
      </c>
      <c r="I46" s="65">
        <f>I47+I58+I71+I72+I75+I76+I77</f>
        <v>0</v>
      </c>
      <c r="J46" s="35">
        <f>J47+J58+J71+J72+J75+J76+J77</f>
        <v>269098465.47000003</v>
      </c>
      <c r="K46" s="36">
        <f>K47+K58+K71+K72+K75+K76+K77</f>
        <v>229180817.06999999</v>
      </c>
      <c r="L46" s="36">
        <f t="shared" ref="L46:L86" si="5">J46-K46</f>
        <v>39917648.400000036</v>
      </c>
      <c r="M46" s="37">
        <f t="shared" ref="M46:M86" si="6">IF(K46=0,"-    ",L46/K46)</f>
        <v>0.17417534726655487</v>
      </c>
    </row>
    <row r="47" spans="1:13" s="48" customFormat="1" ht="27" customHeight="1" x14ac:dyDescent="0.3">
      <c r="A47" s="38"/>
      <c r="B47" s="39"/>
      <c r="C47" s="40"/>
      <c r="D47" s="41" t="s">
        <v>13</v>
      </c>
      <c r="E47" s="42" t="s">
        <v>67</v>
      </c>
      <c r="F47" s="42"/>
      <c r="G47" s="68"/>
      <c r="H47" s="66">
        <f>+J47</f>
        <v>2551129.58</v>
      </c>
      <c r="I47" s="66">
        <f>I48+I51+I52+I57</f>
        <v>0</v>
      </c>
      <c r="J47" s="45">
        <f>J48+J51+J52+J57</f>
        <v>2551129.58</v>
      </c>
      <c r="K47" s="46">
        <f>K48+K51+K52+K57</f>
        <v>2557815.69</v>
      </c>
      <c r="L47" s="46">
        <f t="shared" si="5"/>
        <v>-6686.1099999998696</v>
      </c>
      <c r="M47" s="47">
        <f t="shared" si="6"/>
        <v>-2.6139920972960604E-3</v>
      </c>
    </row>
    <row r="48" spans="1:13" s="48" customFormat="1" ht="23.25" customHeight="1" x14ac:dyDescent="0.3">
      <c r="A48" s="38"/>
      <c r="B48" s="39"/>
      <c r="C48" s="40"/>
      <c r="D48" s="41"/>
      <c r="E48" s="50" t="s">
        <v>26</v>
      </c>
      <c r="F48" s="50" t="s">
        <v>68</v>
      </c>
      <c r="G48" s="68"/>
      <c r="H48" s="67">
        <f t="shared" ref="H48:H77" si="7">+J48</f>
        <v>2528135.29</v>
      </c>
      <c r="I48" s="67">
        <f>SUM(I49:I50)</f>
        <v>0</v>
      </c>
      <c r="J48" s="53">
        <f>SUM(J49:J50)</f>
        <v>2528135.29</v>
      </c>
      <c r="K48" s="54">
        <f>SUM(K49:K50)</f>
        <v>2534821.4</v>
      </c>
      <c r="L48" s="54">
        <f t="shared" si="5"/>
        <v>-6686.1099999998696</v>
      </c>
      <c r="M48" s="55">
        <f t="shared" si="6"/>
        <v>-2.6377045735845018E-3</v>
      </c>
    </row>
    <row r="49" spans="1:13" s="48" customFormat="1" ht="27" customHeight="1" x14ac:dyDescent="0.3">
      <c r="A49" s="38"/>
      <c r="B49" s="39"/>
      <c r="C49" s="40"/>
      <c r="D49" s="41"/>
      <c r="E49" s="42"/>
      <c r="F49" s="42" t="s">
        <v>13</v>
      </c>
      <c r="G49" s="68" t="s">
        <v>69</v>
      </c>
      <c r="H49" s="66">
        <f t="shared" si="7"/>
        <v>0</v>
      </c>
      <c r="I49" s="66"/>
      <c r="J49" s="45">
        <v>0</v>
      </c>
      <c r="K49" s="46">
        <v>0</v>
      </c>
      <c r="L49" s="46">
        <f t="shared" si="5"/>
        <v>0</v>
      </c>
      <c r="M49" s="47" t="str">
        <f t="shared" si="6"/>
        <v xml:space="preserve">-    </v>
      </c>
    </row>
    <row r="50" spans="1:13" s="48" customFormat="1" ht="27" customHeight="1" x14ac:dyDescent="0.3">
      <c r="A50" s="38"/>
      <c r="B50" s="39"/>
      <c r="C50" s="40"/>
      <c r="D50" s="41"/>
      <c r="E50" s="42"/>
      <c r="F50" s="42" t="s">
        <v>15</v>
      </c>
      <c r="G50" s="68" t="s">
        <v>70</v>
      </c>
      <c r="H50" s="66">
        <f t="shared" si="7"/>
        <v>2528135.29</v>
      </c>
      <c r="I50" s="66"/>
      <c r="J50" s="45">
        <v>2528135.29</v>
      </c>
      <c r="K50" s="46">
        <v>2534821.4</v>
      </c>
      <c r="L50" s="46">
        <f t="shared" si="5"/>
        <v>-6686.1099999998696</v>
      </c>
      <c r="M50" s="47">
        <f t="shared" si="6"/>
        <v>-2.6377045735845018E-3</v>
      </c>
    </row>
    <row r="51" spans="1:13" s="48" customFormat="1" ht="27" customHeight="1" x14ac:dyDescent="0.3">
      <c r="A51" s="38"/>
      <c r="B51" s="39"/>
      <c r="C51" s="40"/>
      <c r="D51" s="41"/>
      <c r="E51" s="50" t="s">
        <v>28</v>
      </c>
      <c r="F51" s="50" t="s">
        <v>71</v>
      </c>
      <c r="G51" s="68"/>
      <c r="H51" s="67">
        <f t="shared" si="7"/>
        <v>0</v>
      </c>
      <c r="I51" s="67"/>
      <c r="J51" s="53">
        <v>0</v>
      </c>
      <c r="K51" s="54">
        <v>0</v>
      </c>
      <c r="L51" s="46">
        <f t="shared" si="5"/>
        <v>0</v>
      </c>
      <c r="M51" s="47" t="str">
        <f t="shared" si="6"/>
        <v xml:space="preserve">-    </v>
      </c>
    </row>
    <row r="52" spans="1:13" s="48" customFormat="1" ht="27" customHeight="1" x14ac:dyDescent="0.3">
      <c r="A52" s="38"/>
      <c r="B52" s="39"/>
      <c r="C52" s="40"/>
      <c r="D52" s="41"/>
      <c r="E52" s="50" t="s">
        <v>51</v>
      </c>
      <c r="F52" s="50" t="s">
        <v>72</v>
      </c>
      <c r="G52" s="68"/>
      <c r="H52" s="67">
        <f t="shared" si="7"/>
        <v>0</v>
      </c>
      <c r="I52" s="67">
        <f>SUM(I53:I56)</f>
        <v>0</v>
      </c>
      <c r="J52" s="53">
        <f>SUM(J53:J56)</f>
        <v>0</v>
      </c>
      <c r="K52" s="54">
        <f>SUM(K53:K56)</f>
        <v>0</v>
      </c>
      <c r="L52" s="46">
        <f t="shared" si="5"/>
        <v>0</v>
      </c>
      <c r="M52" s="47" t="str">
        <f t="shared" si="6"/>
        <v xml:space="preserve">-    </v>
      </c>
    </row>
    <row r="53" spans="1:13" s="48" customFormat="1" ht="27" customHeight="1" x14ac:dyDescent="0.3">
      <c r="A53" s="38"/>
      <c r="B53" s="39"/>
      <c r="C53" s="40"/>
      <c r="D53" s="41"/>
      <c r="E53" s="42"/>
      <c r="F53" s="42" t="s">
        <v>13</v>
      </c>
      <c r="G53" s="68" t="s">
        <v>73</v>
      </c>
      <c r="H53" s="66">
        <f t="shared" si="7"/>
        <v>0</v>
      </c>
      <c r="I53" s="66"/>
      <c r="J53" s="45">
        <v>0</v>
      </c>
      <c r="K53" s="46">
        <v>0</v>
      </c>
      <c r="L53" s="46">
        <f t="shared" si="5"/>
        <v>0</v>
      </c>
      <c r="M53" s="47" t="str">
        <f t="shared" si="6"/>
        <v xml:space="preserve">-    </v>
      </c>
    </row>
    <row r="54" spans="1:13" s="48" customFormat="1" ht="27" customHeight="1" x14ac:dyDescent="0.3">
      <c r="A54" s="38"/>
      <c r="B54" s="39"/>
      <c r="C54" s="40"/>
      <c r="D54" s="41"/>
      <c r="E54" s="42"/>
      <c r="F54" s="42" t="s">
        <v>15</v>
      </c>
      <c r="G54" s="68" t="s">
        <v>74</v>
      </c>
      <c r="H54" s="66">
        <f t="shared" si="7"/>
        <v>0</v>
      </c>
      <c r="I54" s="66"/>
      <c r="J54" s="45">
        <v>0</v>
      </c>
      <c r="K54" s="46">
        <v>0</v>
      </c>
      <c r="L54" s="46">
        <f t="shared" si="5"/>
        <v>0</v>
      </c>
      <c r="M54" s="47" t="str">
        <f t="shared" si="6"/>
        <v xml:space="preserve">-    </v>
      </c>
    </row>
    <row r="55" spans="1:13" s="48" customFormat="1" ht="27" customHeight="1" x14ac:dyDescent="0.3">
      <c r="A55" s="38"/>
      <c r="B55" s="39"/>
      <c r="C55" s="40"/>
      <c r="D55" s="41"/>
      <c r="E55" s="42"/>
      <c r="F55" s="42" t="s">
        <v>17</v>
      </c>
      <c r="G55" s="42" t="s">
        <v>75</v>
      </c>
      <c r="H55" s="66">
        <f t="shared" si="7"/>
        <v>0</v>
      </c>
      <c r="I55" s="66"/>
      <c r="J55" s="45">
        <v>0</v>
      </c>
      <c r="K55" s="46">
        <v>0</v>
      </c>
      <c r="L55" s="46">
        <f t="shared" si="5"/>
        <v>0</v>
      </c>
      <c r="M55" s="47" t="str">
        <f t="shared" si="6"/>
        <v xml:space="preserve">-    </v>
      </c>
    </row>
    <row r="56" spans="1:13" s="48" customFormat="1" ht="27" customHeight="1" x14ac:dyDescent="0.3">
      <c r="A56" s="38"/>
      <c r="B56" s="39"/>
      <c r="C56" s="40"/>
      <c r="D56" s="41"/>
      <c r="E56" s="42"/>
      <c r="F56" s="42" t="s">
        <v>19</v>
      </c>
      <c r="G56" s="42" t="s">
        <v>76</v>
      </c>
      <c r="H56" s="66">
        <f t="shared" si="7"/>
        <v>0</v>
      </c>
      <c r="I56" s="66"/>
      <c r="J56" s="45">
        <v>0</v>
      </c>
      <c r="K56" s="46">
        <v>0</v>
      </c>
      <c r="L56" s="46">
        <f t="shared" si="5"/>
        <v>0</v>
      </c>
      <c r="M56" s="47" t="str">
        <f t="shared" si="6"/>
        <v xml:space="preserve">-    </v>
      </c>
    </row>
    <row r="57" spans="1:13" s="48" customFormat="1" ht="27" customHeight="1" x14ac:dyDescent="0.3">
      <c r="A57" s="38"/>
      <c r="B57" s="39"/>
      <c r="C57" s="40"/>
      <c r="D57" s="41"/>
      <c r="E57" s="50" t="s">
        <v>53</v>
      </c>
      <c r="F57" s="50" t="s">
        <v>77</v>
      </c>
      <c r="G57" s="68"/>
      <c r="H57" s="66">
        <f t="shared" si="7"/>
        <v>22994.29</v>
      </c>
      <c r="I57" s="66"/>
      <c r="J57" s="45">
        <v>22994.29</v>
      </c>
      <c r="K57" s="46">
        <v>22994.29</v>
      </c>
      <c r="L57" s="46">
        <f t="shared" si="5"/>
        <v>0</v>
      </c>
      <c r="M57" s="47">
        <f t="shared" si="6"/>
        <v>0</v>
      </c>
    </row>
    <row r="58" spans="1:13" s="48" customFormat="1" ht="27" customHeight="1" x14ac:dyDescent="0.3">
      <c r="A58" s="38"/>
      <c r="B58" s="39"/>
      <c r="C58" s="40"/>
      <c r="D58" s="41" t="s">
        <v>15</v>
      </c>
      <c r="E58" s="42" t="s">
        <v>78</v>
      </c>
      <c r="F58" s="42"/>
      <c r="G58" s="68"/>
      <c r="H58" s="66">
        <f t="shared" si="7"/>
        <v>51188370.579999998</v>
      </c>
      <c r="I58" s="66">
        <f>I59+I66</f>
        <v>0</v>
      </c>
      <c r="J58" s="45">
        <f>J59+J66</f>
        <v>51188370.579999998</v>
      </c>
      <c r="K58" s="46">
        <f>K59+K66</f>
        <v>59086700.469999999</v>
      </c>
      <c r="L58" s="46">
        <f t="shared" si="5"/>
        <v>-7898329.8900000006</v>
      </c>
      <c r="M58" s="47">
        <f t="shared" si="6"/>
        <v>-0.13367356489994237</v>
      </c>
    </row>
    <row r="59" spans="1:13" s="48" customFormat="1" ht="27" customHeight="1" x14ac:dyDescent="0.3">
      <c r="A59" s="38"/>
      <c r="B59" s="39"/>
      <c r="C59" s="40"/>
      <c r="D59" s="41"/>
      <c r="E59" s="50" t="s">
        <v>26</v>
      </c>
      <c r="F59" s="50" t="s">
        <v>79</v>
      </c>
      <c r="G59" s="68"/>
      <c r="H59" s="67">
        <f t="shared" si="7"/>
        <v>30008889.929999996</v>
      </c>
      <c r="I59" s="67">
        <f>SUM(I60,I65)</f>
        <v>0</v>
      </c>
      <c r="J59" s="53">
        <f>SUM(J60,J65)</f>
        <v>30008889.929999996</v>
      </c>
      <c r="K59" s="54">
        <f>SUM(K60,K65)</f>
        <v>26648004.009999998</v>
      </c>
      <c r="L59" s="54">
        <f t="shared" si="5"/>
        <v>3360885.9199999981</v>
      </c>
      <c r="M59" s="55">
        <f t="shared" si="6"/>
        <v>0.12612148807613446</v>
      </c>
    </row>
    <row r="60" spans="1:13" s="48" customFormat="1" ht="27" customHeight="1" x14ac:dyDescent="0.3">
      <c r="A60" s="38"/>
      <c r="B60" s="39"/>
      <c r="C60" s="40"/>
      <c r="D60" s="41"/>
      <c r="E60" s="42"/>
      <c r="F60" s="42" t="s">
        <v>13</v>
      </c>
      <c r="G60" s="68" t="s">
        <v>80</v>
      </c>
      <c r="H60" s="66">
        <f t="shared" si="7"/>
        <v>29694575.389999997</v>
      </c>
      <c r="I60" s="66">
        <f>SUM(I61:I64)</f>
        <v>0</v>
      </c>
      <c r="J60" s="45">
        <f>SUM(J61:J64)</f>
        <v>29694575.389999997</v>
      </c>
      <c r="K60" s="46">
        <f>SUM(K61:K64)</f>
        <v>25953998.909999996</v>
      </c>
      <c r="L60" s="46">
        <f t="shared" si="5"/>
        <v>3740576.4800000004</v>
      </c>
      <c r="M60" s="47">
        <f t="shared" si="6"/>
        <v>0.14412331960755256</v>
      </c>
    </row>
    <row r="61" spans="1:13" s="48" customFormat="1" ht="36" x14ac:dyDescent="0.3">
      <c r="A61" s="38"/>
      <c r="B61" s="39"/>
      <c r="C61" s="40"/>
      <c r="D61" s="41"/>
      <c r="E61" s="42"/>
      <c r="F61" s="42"/>
      <c r="G61" s="89" t="s">
        <v>81</v>
      </c>
      <c r="H61" s="66">
        <f t="shared" si="7"/>
        <v>26005625.93</v>
      </c>
      <c r="I61" s="66"/>
      <c r="J61" s="53">
        <v>26005625.93</v>
      </c>
      <c r="K61" s="54">
        <v>23798488.959999997</v>
      </c>
      <c r="L61" s="46">
        <f t="shared" si="5"/>
        <v>2207136.9700000025</v>
      </c>
      <c r="M61" s="47">
        <f t="shared" si="6"/>
        <v>9.2742735629548254E-2</v>
      </c>
    </row>
    <row r="62" spans="1:13" s="48" customFormat="1" ht="36.75" customHeight="1" x14ac:dyDescent="0.3">
      <c r="A62" s="38"/>
      <c r="B62" s="39"/>
      <c r="C62" s="40"/>
      <c r="D62" s="41"/>
      <c r="E62" s="42"/>
      <c r="F62" s="42"/>
      <c r="G62" s="89" t="s">
        <v>82</v>
      </c>
      <c r="H62" s="66">
        <f t="shared" si="7"/>
        <v>432916.99</v>
      </c>
      <c r="I62" s="66"/>
      <c r="J62" s="53">
        <v>432916.99</v>
      </c>
      <c r="K62" s="54">
        <v>166200.35999999999</v>
      </c>
      <c r="L62" s="46">
        <f t="shared" si="5"/>
        <v>266716.63</v>
      </c>
      <c r="M62" s="47">
        <f t="shared" si="6"/>
        <v>1.6047897248838692</v>
      </c>
    </row>
    <row r="63" spans="1:13" s="48" customFormat="1" ht="33.75" customHeight="1" x14ac:dyDescent="0.3">
      <c r="A63" s="38"/>
      <c r="B63" s="39"/>
      <c r="C63" s="40"/>
      <c r="D63" s="41"/>
      <c r="E63" s="42"/>
      <c r="F63" s="42"/>
      <c r="G63" s="89" t="s">
        <v>83</v>
      </c>
      <c r="H63" s="66">
        <f t="shared" si="7"/>
        <v>0</v>
      </c>
      <c r="I63" s="66"/>
      <c r="J63" s="53">
        <v>0</v>
      </c>
      <c r="K63" s="54">
        <v>0</v>
      </c>
      <c r="L63" s="46">
        <f t="shared" si="5"/>
        <v>0</v>
      </c>
      <c r="M63" s="47" t="str">
        <f t="shared" si="6"/>
        <v xml:space="preserve">-    </v>
      </c>
    </row>
    <row r="64" spans="1:13" s="99" customFormat="1" ht="22.5" customHeight="1" x14ac:dyDescent="0.3">
      <c r="A64" s="90"/>
      <c r="B64" s="91"/>
      <c r="C64" s="92"/>
      <c r="D64" s="93"/>
      <c r="E64" s="94"/>
      <c r="F64" s="94"/>
      <c r="G64" s="95" t="s">
        <v>84</v>
      </c>
      <c r="H64" s="96">
        <f t="shared" si="7"/>
        <v>3256032.4699999997</v>
      </c>
      <c r="I64" s="96"/>
      <c r="J64" s="53">
        <v>3256032.4699999997</v>
      </c>
      <c r="K64" s="54">
        <v>1989309.59</v>
      </c>
      <c r="L64" s="97">
        <f t="shared" si="5"/>
        <v>1266722.8799999997</v>
      </c>
      <c r="M64" s="98">
        <f t="shared" si="6"/>
        <v>0.63676507988884712</v>
      </c>
    </row>
    <row r="65" spans="1:13" s="48" customFormat="1" ht="27" customHeight="1" x14ac:dyDescent="0.3">
      <c r="A65" s="38"/>
      <c r="B65" s="39"/>
      <c r="C65" s="40"/>
      <c r="D65" s="41"/>
      <c r="E65" s="42"/>
      <c r="F65" s="42" t="s">
        <v>15</v>
      </c>
      <c r="G65" s="68" t="s">
        <v>85</v>
      </c>
      <c r="H65" s="66">
        <f t="shared" si="7"/>
        <v>314314.53999999998</v>
      </c>
      <c r="I65" s="66"/>
      <c r="J65" s="53">
        <v>314314.53999999998</v>
      </c>
      <c r="K65" s="54">
        <v>694005.1</v>
      </c>
      <c r="L65" s="46">
        <f t="shared" si="5"/>
        <v>-379690.56</v>
      </c>
      <c r="M65" s="47">
        <f t="shared" si="6"/>
        <v>-0.54710053283470106</v>
      </c>
    </row>
    <row r="66" spans="1:13" s="48" customFormat="1" ht="27" customHeight="1" x14ac:dyDescent="0.3">
      <c r="A66" s="38"/>
      <c r="B66" s="39"/>
      <c r="C66" s="40"/>
      <c r="D66" s="41"/>
      <c r="E66" s="50" t="s">
        <v>28</v>
      </c>
      <c r="F66" s="50" t="s">
        <v>86</v>
      </c>
      <c r="G66" s="68"/>
      <c r="H66" s="66">
        <f t="shared" si="7"/>
        <v>21179480.649999999</v>
      </c>
      <c r="I66" s="66">
        <f>SUM(I67:I70)</f>
        <v>0</v>
      </c>
      <c r="J66" s="45">
        <f>SUM(J67:J70)</f>
        <v>21179480.649999999</v>
      </c>
      <c r="K66" s="46">
        <f>SUM(K67:K70)</f>
        <v>32438696.460000001</v>
      </c>
      <c r="L66" s="54">
        <f t="shared" si="5"/>
        <v>-11259215.810000002</v>
      </c>
      <c r="M66" s="55">
        <f t="shared" si="6"/>
        <v>-0.34709211647526239</v>
      </c>
    </row>
    <row r="67" spans="1:13" s="48" customFormat="1" ht="36" x14ac:dyDescent="0.3">
      <c r="A67" s="38"/>
      <c r="B67" s="39"/>
      <c r="C67" s="40"/>
      <c r="D67" s="41"/>
      <c r="E67" s="50"/>
      <c r="F67" s="42" t="s">
        <v>13</v>
      </c>
      <c r="G67" s="100" t="s">
        <v>87</v>
      </c>
      <c r="H67" s="67">
        <f t="shared" si="7"/>
        <v>21179480.649999999</v>
      </c>
      <c r="I67" s="67"/>
      <c r="J67" s="53">
        <v>21179480.649999999</v>
      </c>
      <c r="K67" s="54">
        <v>31794622.949999999</v>
      </c>
      <c r="L67" s="54">
        <f t="shared" si="5"/>
        <v>-10615142.300000001</v>
      </c>
      <c r="M67" s="55">
        <f t="shared" si="6"/>
        <v>-0.3338659595584228</v>
      </c>
    </row>
    <row r="68" spans="1:13" s="48" customFormat="1" ht="36" x14ac:dyDescent="0.3">
      <c r="A68" s="38"/>
      <c r="B68" s="39"/>
      <c r="C68" s="40"/>
      <c r="D68" s="41"/>
      <c r="E68" s="50"/>
      <c r="F68" s="42" t="s">
        <v>15</v>
      </c>
      <c r="G68" s="100" t="s">
        <v>88</v>
      </c>
      <c r="H68" s="67">
        <f t="shared" si="7"/>
        <v>0</v>
      </c>
      <c r="I68" s="67"/>
      <c r="J68" s="53">
        <v>0</v>
      </c>
      <c r="K68" s="54">
        <v>0</v>
      </c>
      <c r="L68" s="54">
        <f t="shared" si="5"/>
        <v>0</v>
      </c>
      <c r="M68" s="55" t="str">
        <f t="shared" si="6"/>
        <v xml:space="preserve">-    </v>
      </c>
    </row>
    <row r="69" spans="1:13" s="48" customFormat="1" ht="27" customHeight="1" x14ac:dyDescent="0.3">
      <c r="A69" s="38"/>
      <c r="B69" s="39"/>
      <c r="C69" s="40"/>
      <c r="D69" s="41"/>
      <c r="E69" s="50"/>
      <c r="F69" s="42" t="s">
        <v>17</v>
      </c>
      <c r="G69" s="101" t="s">
        <v>89</v>
      </c>
      <c r="H69" s="67">
        <f t="shared" si="7"/>
        <v>0</v>
      </c>
      <c r="I69" s="67"/>
      <c r="J69" s="53">
        <v>0</v>
      </c>
      <c r="K69" s="54">
        <v>0</v>
      </c>
      <c r="L69" s="54">
        <f t="shared" si="5"/>
        <v>0</v>
      </c>
      <c r="M69" s="55" t="str">
        <f t="shared" si="6"/>
        <v xml:space="preserve">-    </v>
      </c>
    </row>
    <row r="70" spans="1:13" s="48" customFormat="1" ht="37.5" customHeight="1" x14ac:dyDescent="0.3">
      <c r="A70" s="38"/>
      <c r="B70" s="39"/>
      <c r="C70" s="40"/>
      <c r="D70" s="41"/>
      <c r="E70" s="50"/>
      <c r="F70" s="42" t="s">
        <v>19</v>
      </c>
      <c r="G70" s="100" t="s">
        <v>90</v>
      </c>
      <c r="H70" s="67">
        <f t="shared" si="7"/>
        <v>0</v>
      </c>
      <c r="I70" s="67"/>
      <c r="J70" s="53">
        <v>0</v>
      </c>
      <c r="K70" s="54">
        <v>644073.51</v>
      </c>
      <c r="L70" s="54">
        <f t="shared" si="5"/>
        <v>-644073.51</v>
      </c>
      <c r="M70" s="55">
        <f t="shared" si="6"/>
        <v>-1</v>
      </c>
    </row>
    <row r="71" spans="1:13" s="48" customFormat="1" ht="27" customHeight="1" x14ac:dyDescent="0.3">
      <c r="A71" s="38"/>
      <c r="B71" s="39"/>
      <c r="C71" s="40"/>
      <c r="D71" s="41" t="s">
        <v>17</v>
      </c>
      <c r="E71" s="42" t="s">
        <v>91</v>
      </c>
      <c r="F71" s="42"/>
      <c r="G71" s="68"/>
      <c r="H71" s="66">
        <f t="shared" si="7"/>
        <v>1434873.5499999993</v>
      </c>
      <c r="I71" s="66"/>
      <c r="J71" s="53">
        <v>1434873.5499999993</v>
      </c>
      <c r="K71" s="54">
        <v>2373580.7199999997</v>
      </c>
      <c r="L71" s="46">
        <f t="shared" si="5"/>
        <v>-938707.17000000039</v>
      </c>
      <c r="M71" s="47">
        <f t="shared" si="6"/>
        <v>-0.39548146060101147</v>
      </c>
    </row>
    <row r="72" spans="1:13" s="48" customFormat="1" ht="27" customHeight="1" x14ac:dyDescent="0.3">
      <c r="A72" s="38"/>
      <c r="B72" s="39"/>
      <c r="C72" s="40"/>
      <c r="D72" s="41" t="s">
        <v>19</v>
      </c>
      <c r="E72" s="42" t="s">
        <v>92</v>
      </c>
      <c r="F72" s="42"/>
      <c r="G72" s="68"/>
      <c r="H72" s="66">
        <f t="shared" si="7"/>
        <v>126502073.91000001</v>
      </c>
      <c r="I72" s="66">
        <f>SUM(I73:I74)</f>
        <v>0</v>
      </c>
      <c r="J72" s="45">
        <f>SUM(J73:J74)</f>
        <v>126502073.91000001</v>
      </c>
      <c r="K72" s="46">
        <f>SUM(K73:K74)</f>
        <v>92745169.050000012</v>
      </c>
      <c r="L72" s="46">
        <f t="shared" si="5"/>
        <v>33756904.859999999</v>
      </c>
      <c r="M72" s="47">
        <f t="shared" si="6"/>
        <v>0.36397480543489286</v>
      </c>
    </row>
    <row r="73" spans="1:13" s="48" customFormat="1" ht="27" customHeight="1" x14ac:dyDescent="0.3">
      <c r="A73" s="38"/>
      <c r="B73" s="39"/>
      <c r="C73" s="40"/>
      <c r="D73" s="41"/>
      <c r="E73" s="50" t="s">
        <v>26</v>
      </c>
      <c r="F73" s="50" t="s">
        <v>93</v>
      </c>
      <c r="G73" s="68"/>
      <c r="H73" s="67">
        <f t="shared" si="7"/>
        <v>125796858.18000001</v>
      </c>
      <c r="I73" s="67"/>
      <c r="J73" s="53">
        <v>125796858.18000001</v>
      </c>
      <c r="K73" s="54">
        <v>92000799.520000011</v>
      </c>
      <c r="L73" s="54">
        <f t="shared" si="5"/>
        <v>33796058.659999996</v>
      </c>
      <c r="M73" s="55">
        <f t="shared" si="6"/>
        <v>0.36734527130552913</v>
      </c>
    </row>
    <row r="74" spans="1:13" s="48" customFormat="1" ht="27" customHeight="1" x14ac:dyDescent="0.3">
      <c r="A74" s="38"/>
      <c r="B74" s="39"/>
      <c r="C74" s="40"/>
      <c r="D74" s="41"/>
      <c r="E74" s="50" t="s">
        <v>28</v>
      </c>
      <c r="F74" s="50" t="s">
        <v>94</v>
      </c>
      <c r="G74" s="68"/>
      <c r="H74" s="67">
        <f t="shared" si="7"/>
        <v>705215.73</v>
      </c>
      <c r="I74" s="67"/>
      <c r="J74" s="53">
        <v>705215.73</v>
      </c>
      <c r="K74" s="54">
        <v>744369.53</v>
      </c>
      <c r="L74" s="54">
        <f t="shared" si="5"/>
        <v>-39153.800000000047</v>
      </c>
      <c r="M74" s="55">
        <f t="shared" si="6"/>
        <v>-5.2599949920035076E-2</v>
      </c>
    </row>
    <row r="75" spans="1:13" s="48" customFormat="1" ht="27" customHeight="1" x14ac:dyDescent="0.3">
      <c r="A75" s="38"/>
      <c r="B75" s="82"/>
      <c r="C75" s="40"/>
      <c r="D75" s="93" t="s">
        <v>21</v>
      </c>
      <c r="E75" s="102" t="s">
        <v>95</v>
      </c>
      <c r="F75" s="102"/>
      <c r="G75" s="102"/>
      <c r="H75" s="67">
        <f t="shared" si="7"/>
        <v>32008608.799999997</v>
      </c>
      <c r="I75" s="67"/>
      <c r="J75" s="53">
        <v>32008608.799999997</v>
      </c>
      <c r="K75" s="54">
        <v>23385349.489999998</v>
      </c>
      <c r="L75" s="54">
        <f t="shared" si="5"/>
        <v>8623259.3099999987</v>
      </c>
      <c r="M75" s="55">
        <f t="shared" si="6"/>
        <v>0.36874622351431874</v>
      </c>
    </row>
    <row r="76" spans="1:13" s="48" customFormat="1" ht="27" customHeight="1" x14ac:dyDescent="0.3">
      <c r="A76" s="49"/>
      <c r="B76" s="82"/>
      <c r="C76" s="40"/>
      <c r="D76" s="93" t="s">
        <v>36</v>
      </c>
      <c r="E76" s="42" t="s">
        <v>96</v>
      </c>
      <c r="F76" s="41"/>
      <c r="G76" s="68"/>
      <c r="H76" s="66">
        <f t="shared" si="7"/>
        <v>456436.78</v>
      </c>
      <c r="I76" s="66"/>
      <c r="J76" s="53">
        <v>456436.78</v>
      </c>
      <c r="K76" s="54">
        <v>513387.39</v>
      </c>
      <c r="L76" s="46">
        <f t="shared" si="5"/>
        <v>-56950.609999999986</v>
      </c>
      <c r="M76" s="47">
        <f t="shared" si="6"/>
        <v>-0.11093106513582265</v>
      </c>
    </row>
    <row r="77" spans="1:13" s="48" customFormat="1" ht="27" customHeight="1" x14ac:dyDescent="0.3">
      <c r="A77" s="49"/>
      <c r="B77" s="82"/>
      <c r="C77" s="40"/>
      <c r="D77" s="93" t="s">
        <v>38</v>
      </c>
      <c r="E77" s="42" t="s">
        <v>97</v>
      </c>
      <c r="F77" s="41"/>
      <c r="G77" s="68"/>
      <c r="H77" s="103">
        <f t="shared" si="7"/>
        <v>54956972.270000003</v>
      </c>
      <c r="I77" s="103"/>
      <c r="J77" s="53">
        <v>54956972.270000003</v>
      </c>
      <c r="K77" s="54">
        <v>48518814.259999998</v>
      </c>
      <c r="L77" s="54">
        <f t="shared" si="5"/>
        <v>6438158.0100000054</v>
      </c>
      <c r="M77" s="55">
        <f t="shared" si="6"/>
        <v>0.13269405092011424</v>
      </c>
    </row>
    <row r="78" spans="1:13" s="29" customFormat="1" ht="27" customHeight="1" x14ac:dyDescent="0.3">
      <c r="A78" s="30"/>
      <c r="B78" s="31" t="s">
        <v>46</v>
      </c>
      <c r="C78" s="32" t="s">
        <v>98</v>
      </c>
      <c r="D78" s="32"/>
      <c r="E78" s="32"/>
      <c r="F78" s="32"/>
      <c r="G78" s="32"/>
      <c r="H78" s="24"/>
      <c r="I78" s="25"/>
      <c r="J78" s="35">
        <f>SUM(J79:J80)</f>
        <v>0</v>
      </c>
      <c r="K78" s="36">
        <f>SUM(K79:K80)</f>
        <v>0</v>
      </c>
      <c r="L78" s="36">
        <f t="shared" si="5"/>
        <v>0</v>
      </c>
      <c r="M78" s="37" t="str">
        <f t="shared" si="6"/>
        <v xml:space="preserve">-    </v>
      </c>
    </row>
    <row r="79" spans="1:13" s="48" customFormat="1" ht="27" customHeight="1" x14ac:dyDescent="0.3">
      <c r="A79" s="38"/>
      <c r="B79" s="39"/>
      <c r="C79" s="40"/>
      <c r="D79" s="41" t="s">
        <v>13</v>
      </c>
      <c r="E79" s="42" t="s">
        <v>99</v>
      </c>
      <c r="F79" s="42"/>
      <c r="G79" s="42"/>
      <c r="H79" s="43"/>
      <c r="I79" s="44"/>
      <c r="J79" s="45">
        <v>0</v>
      </c>
      <c r="K79" s="46">
        <v>0</v>
      </c>
      <c r="L79" s="46">
        <f t="shared" si="5"/>
        <v>0</v>
      </c>
      <c r="M79" s="47" t="str">
        <f t="shared" si="6"/>
        <v xml:space="preserve">-    </v>
      </c>
    </row>
    <row r="80" spans="1:13" s="48" customFormat="1" ht="27" customHeight="1" x14ac:dyDescent="0.3">
      <c r="A80" s="38"/>
      <c r="B80" s="39"/>
      <c r="C80" s="40"/>
      <c r="D80" s="41" t="s">
        <v>15</v>
      </c>
      <c r="E80" s="42" t="s">
        <v>100</v>
      </c>
      <c r="F80" s="42"/>
      <c r="G80" s="42"/>
      <c r="H80" s="43"/>
      <c r="I80" s="44"/>
      <c r="J80" s="45">
        <v>0</v>
      </c>
      <c r="K80" s="46">
        <v>0</v>
      </c>
      <c r="L80" s="46">
        <f t="shared" si="5"/>
        <v>0</v>
      </c>
      <c r="M80" s="47" t="str">
        <f t="shared" si="6"/>
        <v xml:space="preserve">-    </v>
      </c>
    </row>
    <row r="81" spans="1:13" s="29" customFormat="1" ht="27" customHeight="1" x14ac:dyDescent="0.3">
      <c r="A81" s="30"/>
      <c r="B81" s="31" t="s">
        <v>101</v>
      </c>
      <c r="C81" s="32" t="s">
        <v>102</v>
      </c>
      <c r="D81" s="32"/>
      <c r="E81" s="32"/>
      <c r="F81" s="32"/>
      <c r="G81" s="32"/>
      <c r="H81" s="33"/>
      <c r="I81" s="34"/>
      <c r="J81" s="35">
        <f>SUM(J82:J85)</f>
        <v>31449630.969999999</v>
      </c>
      <c r="K81" s="36">
        <f>SUM(K82:K85)</f>
        <v>35786411.029999994</v>
      </c>
      <c r="L81" s="36">
        <f t="shared" si="5"/>
        <v>-4336780.0599999949</v>
      </c>
      <c r="M81" s="37">
        <f t="shared" si="6"/>
        <v>-0.12118510728456236</v>
      </c>
    </row>
    <row r="82" spans="1:13" s="48" customFormat="1" ht="27" customHeight="1" x14ac:dyDescent="0.3">
      <c r="A82" s="38"/>
      <c r="B82" s="39"/>
      <c r="C82" s="40"/>
      <c r="D82" s="41" t="s">
        <v>13</v>
      </c>
      <c r="E82" s="42" t="s">
        <v>103</v>
      </c>
      <c r="F82" s="42"/>
      <c r="G82" s="42"/>
      <c r="H82" s="43"/>
      <c r="I82" s="44"/>
      <c r="J82" s="45">
        <v>2094.16</v>
      </c>
      <c r="K82" s="46">
        <v>2244.16</v>
      </c>
      <c r="L82" s="46">
        <f t="shared" si="5"/>
        <v>-150</v>
      </c>
      <c r="M82" s="47">
        <f t="shared" si="6"/>
        <v>-6.6840153999714824E-2</v>
      </c>
    </row>
    <row r="83" spans="1:13" s="48" customFormat="1" ht="27" customHeight="1" x14ac:dyDescent="0.3">
      <c r="A83" s="38"/>
      <c r="B83" s="39"/>
      <c r="C83" s="40"/>
      <c r="D83" s="41" t="s">
        <v>15</v>
      </c>
      <c r="E83" s="42" t="s">
        <v>104</v>
      </c>
      <c r="F83" s="42"/>
      <c r="G83" s="42"/>
      <c r="H83" s="43"/>
      <c r="I83" s="44"/>
      <c r="J83" s="45">
        <v>31418159.579999998</v>
      </c>
      <c r="K83" s="46">
        <v>35738554.899999999</v>
      </c>
      <c r="L83" s="46">
        <f t="shared" si="5"/>
        <v>-4320395.32</v>
      </c>
      <c r="M83" s="47">
        <f t="shared" si="6"/>
        <v>-0.12088892044149217</v>
      </c>
    </row>
    <row r="84" spans="1:13" s="48" customFormat="1" ht="27" customHeight="1" x14ac:dyDescent="0.3">
      <c r="A84" s="38"/>
      <c r="B84" s="39"/>
      <c r="C84" s="40"/>
      <c r="D84" s="41" t="s">
        <v>17</v>
      </c>
      <c r="E84" s="42" t="s">
        <v>105</v>
      </c>
      <c r="F84" s="42"/>
      <c r="G84" s="42"/>
      <c r="H84" s="43"/>
      <c r="I84" s="44"/>
      <c r="J84" s="45">
        <v>0</v>
      </c>
      <c r="K84" s="46">
        <v>0</v>
      </c>
      <c r="L84" s="46">
        <f t="shared" si="5"/>
        <v>0</v>
      </c>
      <c r="M84" s="47" t="str">
        <f t="shared" si="6"/>
        <v xml:space="preserve">-    </v>
      </c>
    </row>
    <row r="85" spans="1:13" s="48" customFormat="1" ht="27" customHeight="1" x14ac:dyDescent="0.3">
      <c r="A85" s="49"/>
      <c r="B85" s="82"/>
      <c r="C85" s="40"/>
      <c r="D85" s="93" t="s">
        <v>19</v>
      </c>
      <c r="E85" s="42" t="s">
        <v>106</v>
      </c>
      <c r="F85" s="41"/>
      <c r="G85" s="42"/>
      <c r="H85" s="43"/>
      <c r="I85" s="44"/>
      <c r="J85" s="45">
        <v>29377.229999999996</v>
      </c>
      <c r="K85" s="46">
        <v>45611.97</v>
      </c>
      <c r="L85" s="46">
        <f t="shared" si="5"/>
        <v>-16234.740000000005</v>
      </c>
      <c r="M85" s="47">
        <f t="shared" si="6"/>
        <v>-0.35593156796340969</v>
      </c>
    </row>
    <row r="86" spans="1:13" s="29" customFormat="1" ht="27" customHeight="1" x14ac:dyDescent="0.3">
      <c r="A86" s="104"/>
      <c r="B86" s="75" t="s">
        <v>107</v>
      </c>
      <c r="C86" s="76"/>
      <c r="D86" s="76"/>
      <c r="E86" s="76"/>
      <c r="F86" s="76"/>
      <c r="G86" s="76"/>
      <c r="H86" s="77"/>
      <c r="I86" s="78"/>
      <c r="J86" s="79">
        <f>J40+J46+J78+J81</f>
        <v>315580881.72000003</v>
      </c>
      <c r="K86" s="80">
        <f>K40+K46+K78+K81</f>
        <v>280005659.58999997</v>
      </c>
      <c r="L86" s="80">
        <f t="shared" si="5"/>
        <v>35575222.130000055</v>
      </c>
      <c r="M86" s="81">
        <f t="shared" si="6"/>
        <v>0.12705179667472183</v>
      </c>
    </row>
    <row r="87" spans="1:13" s="48" customFormat="1" ht="9" customHeight="1" x14ac:dyDescent="0.3">
      <c r="A87" s="49"/>
      <c r="B87" s="82"/>
      <c r="C87" s="42"/>
      <c r="D87" s="42"/>
      <c r="E87" s="42"/>
      <c r="F87" s="42"/>
      <c r="G87" s="42"/>
      <c r="H87" s="43"/>
      <c r="I87" s="44"/>
      <c r="J87" s="45"/>
      <c r="K87" s="46"/>
      <c r="L87" s="46"/>
      <c r="M87" s="47"/>
    </row>
    <row r="88" spans="1:13" s="29" customFormat="1" ht="27" customHeight="1" x14ac:dyDescent="0.3">
      <c r="A88" s="30" t="s">
        <v>108</v>
      </c>
      <c r="B88" s="83" t="s">
        <v>109</v>
      </c>
      <c r="C88" s="84"/>
      <c r="D88" s="84"/>
      <c r="E88" s="84"/>
      <c r="F88" s="84"/>
      <c r="G88" s="84"/>
      <c r="H88" s="33"/>
      <c r="I88" s="34"/>
      <c r="J88" s="35"/>
      <c r="K88" s="36"/>
      <c r="L88" s="36"/>
      <c r="M88" s="37"/>
    </row>
    <row r="89" spans="1:13" s="29" customFormat="1" ht="27" customHeight="1" x14ac:dyDescent="0.3">
      <c r="A89" s="30"/>
      <c r="B89" s="31" t="s">
        <v>11</v>
      </c>
      <c r="C89" s="32" t="s">
        <v>110</v>
      </c>
      <c r="D89" s="32"/>
      <c r="E89" s="32"/>
      <c r="F89" s="32"/>
      <c r="G89" s="32"/>
      <c r="H89" s="33"/>
      <c r="I89" s="34"/>
      <c r="J89" s="35">
        <v>1295.45</v>
      </c>
      <c r="K89" s="36">
        <v>0</v>
      </c>
      <c r="L89" s="36">
        <f>J89-K89</f>
        <v>1295.45</v>
      </c>
      <c r="M89" s="37" t="str">
        <f>IF(K89=0,"-    ",L89/K89)</f>
        <v xml:space="preserve">-    </v>
      </c>
    </row>
    <row r="90" spans="1:13" s="29" customFormat="1" ht="27" customHeight="1" x14ac:dyDescent="0.3">
      <c r="A90" s="30"/>
      <c r="B90" s="31" t="s">
        <v>23</v>
      </c>
      <c r="C90" s="32" t="s">
        <v>111</v>
      </c>
      <c r="D90" s="32"/>
      <c r="E90" s="32"/>
      <c r="F90" s="32"/>
      <c r="G90" s="32"/>
      <c r="H90" s="33"/>
      <c r="I90" s="34"/>
      <c r="J90" s="35">
        <v>222564.03</v>
      </c>
      <c r="K90" s="36">
        <v>231434.05</v>
      </c>
      <c r="L90" s="36">
        <f>J90-K90</f>
        <v>-8870.0199999999895</v>
      </c>
      <c r="M90" s="37">
        <f>IF(K90=0,"-    ",L90/K90)</f>
        <v>-3.8326339620293512E-2</v>
      </c>
    </row>
    <row r="91" spans="1:13" s="29" customFormat="1" ht="27" customHeight="1" x14ac:dyDescent="0.3">
      <c r="A91" s="104"/>
      <c r="B91" s="75" t="s">
        <v>112</v>
      </c>
      <c r="C91" s="76"/>
      <c r="D91" s="76"/>
      <c r="E91" s="76"/>
      <c r="F91" s="76"/>
      <c r="G91" s="76"/>
      <c r="H91" s="77"/>
      <c r="I91" s="78"/>
      <c r="J91" s="79">
        <f>SUM(J89:J90)</f>
        <v>223859.48</v>
      </c>
      <c r="K91" s="80">
        <f>SUM(K89:K90)</f>
        <v>231434.05</v>
      </c>
      <c r="L91" s="80">
        <f>J91-K91</f>
        <v>-7574.5699999999779</v>
      </c>
      <c r="M91" s="81">
        <f>IF(K91=0,"-    ",L91/K91)</f>
        <v>-3.2728848672008197E-2</v>
      </c>
    </row>
    <row r="92" spans="1:13" s="48" customFormat="1" ht="9" customHeight="1" thickBot="1" x14ac:dyDescent="0.35">
      <c r="A92" s="49"/>
      <c r="B92" s="82"/>
      <c r="C92" s="42"/>
      <c r="D92" s="42"/>
      <c r="E92" s="42"/>
      <c r="F92" s="42"/>
      <c r="G92" s="42"/>
      <c r="H92" s="43"/>
      <c r="I92" s="44"/>
      <c r="J92" s="45"/>
      <c r="K92" s="97"/>
      <c r="L92" s="46"/>
      <c r="M92" s="47"/>
    </row>
    <row r="93" spans="1:13" s="48" customFormat="1" ht="27" customHeight="1" thickTop="1" thickBot="1" x14ac:dyDescent="0.35">
      <c r="A93" s="105" t="s">
        <v>113</v>
      </c>
      <c r="B93" s="106"/>
      <c r="C93" s="107"/>
      <c r="D93" s="108"/>
      <c r="E93" s="108"/>
      <c r="F93" s="108"/>
      <c r="G93" s="107"/>
      <c r="H93" s="109"/>
      <c r="I93" s="110"/>
      <c r="J93" s="111">
        <f>J37+J86+J91</f>
        <v>544045478.06000006</v>
      </c>
      <c r="K93" s="112">
        <f>K37+K86+K91</f>
        <v>507783253.32999998</v>
      </c>
      <c r="L93" s="112">
        <f>J93-K93</f>
        <v>36262224.730000079</v>
      </c>
      <c r="M93" s="113">
        <f>IF(K93=0,"-    ",L93/K93)</f>
        <v>7.1412801608157522E-2</v>
      </c>
    </row>
    <row r="94" spans="1:13" s="48" customFormat="1" ht="9" customHeight="1" thickTop="1" x14ac:dyDescent="0.3">
      <c r="A94" s="114"/>
      <c r="B94" s="115"/>
      <c r="C94" s="116"/>
      <c r="D94" s="116"/>
      <c r="E94" s="116"/>
      <c r="F94" s="116"/>
      <c r="G94" s="116"/>
      <c r="H94" s="117"/>
      <c r="I94" s="118"/>
      <c r="J94" s="119"/>
      <c r="K94" s="120"/>
      <c r="L94" s="120"/>
      <c r="M94" s="121"/>
    </row>
    <row r="95" spans="1:13" s="48" customFormat="1" ht="27" customHeight="1" x14ac:dyDescent="0.3">
      <c r="A95" s="30" t="s">
        <v>114</v>
      </c>
      <c r="B95" s="83" t="s">
        <v>115</v>
      </c>
      <c r="C95" s="84"/>
      <c r="D95" s="122"/>
      <c r="E95" s="122"/>
      <c r="F95" s="122"/>
      <c r="G95" s="40"/>
      <c r="H95" s="33"/>
      <c r="I95" s="34"/>
      <c r="J95" s="35"/>
      <c r="K95" s="36"/>
      <c r="L95" s="46"/>
      <c r="M95" s="47"/>
    </row>
    <row r="96" spans="1:13" s="48" customFormat="1" ht="27" customHeight="1" x14ac:dyDescent="0.3">
      <c r="A96" s="49"/>
      <c r="B96" s="31" t="s">
        <v>13</v>
      </c>
      <c r="C96" s="123" t="s">
        <v>116</v>
      </c>
      <c r="D96" s="84"/>
      <c r="E96" s="122"/>
      <c r="F96" s="122"/>
      <c r="G96" s="40"/>
      <c r="H96" s="43"/>
      <c r="I96" s="44"/>
      <c r="J96" s="45">
        <v>0</v>
      </c>
      <c r="K96" s="46">
        <v>0</v>
      </c>
      <c r="L96" s="46">
        <f>J96-K96</f>
        <v>0</v>
      </c>
      <c r="M96" s="47" t="str">
        <f>IF(K96=0,"-    ",L96/K96)</f>
        <v xml:space="preserve">-    </v>
      </c>
    </row>
    <row r="97" spans="1:13" s="48" customFormat="1" ht="27" customHeight="1" x14ac:dyDescent="0.3">
      <c r="A97" s="49"/>
      <c r="B97" s="31" t="s">
        <v>15</v>
      </c>
      <c r="C97" s="123" t="s">
        <v>117</v>
      </c>
      <c r="D97" s="84"/>
      <c r="E97" s="122"/>
      <c r="F97" s="122"/>
      <c r="G97" s="40"/>
      <c r="H97" s="43"/>
      <c r="I97" s="44"/>
      <c r="J97" s="45">
        <v>0</v>
      </c>
      <c r="K97" s="46">
        <v>0</v>
      </c>
      <c r="L97" s="46">
        <f>J97-K97</f>
        <v>0</v>
      </c>
      <c r="M97" s="47" t="str">
        <f>IF(K97=0,"-    ",L97/K97)</f>
        <v xml:space="preserve">-    </v>
      </c>
    </row>
    <row r="98" spans="1:13" s="48" customFormat="1" ht="27" customHeight="1" x14ac:dyDescent="0.3">
      <c r="A98" s="49"/>
      <c r="B98" s="31" t="s">
        <v>17</v>
      </c>
      <c r="C98" s="123" t="s">
        <v>118</v>
      </c>
      <c r="D98" s="84"/>
      <c r="E98" s="122"/>
      <c r="F98" s="122"/>
      <c r="G98" s="40"/>
      <c r="H98" s="43"/>
      <c r="I98" s="44"/>
      <c r="J98" s="45">
        <v>30355025.559999999</v>
      </c>
      <c r="K98" s="46">
        <v>29646000</v>
      </c>
      <c r="L98" s="46">
        <f>J98-K98</f>
        <v>709025.55999999866</v>
      </c>
      <c r="M98" s="47">
        <f>IF(K98=0,"-    ",L98/K98)</f>
        <v>2.3916398839641053E-2</v>
      </c>
    </row>
    <row r="99" spans="1:13" s="48" customFormat="1" ht="27" customHeight="1" x14ac:dyDescent="0.3">
      <c r="A99" s="49"/>
      <c r="B99" s="31" t="s">
        <v>19</v>
      </c>
      <c r="C99" s="123" t="s">
        <v>119</v>
      </c>
      <c r="D99" s="84"/>
      <c r="E99" s="122"/>
      <c r="F99" s="122"/>
      <c r="G99" s="40"/>
      <c r="H99" s="43"/>
      <c r="I99" s="44"/>
      <c r="J99" s="45">
        <v>168602.5</v>
      </c>
      <c r="K99" s="46">
        <v>252602.51</v>
      </c>
      <c r="L99" s="46">
        <f>J99-K99</f>
        <v>-84000.010000000009</v>
      </c>
      <c r="M99" s="47">
        <f>IF(K99=0,"-    ",L99/K99)</f>
        <v>-0.33253830296460635</v>
      </c>
    </row>
    <row r="100" spans="1:13" s="29" customFormat="1" ht="27" customHeight="1" thickBot="1" x14ac:dyDescent="0.35">
      <c r="A100" s="124"/>
      <c r="B100" s="125" t="s">
        <v>120</v>
      </c>
      <c r="C100" s="126"/>
      <c r="D100" s="126"/>
      <c r="E100" s="126"/>
      <c r="F100" s="126"/>
      <c r="G100" s="126"/>
      <c r="H100" s="127"/>
      <c r="I100" s="128"/>
      <c r="J100" s="129">
        <f>SUM(J96:J99)</f>
        <v>30523628.059999999</v>
      </c>
      <c r="K100" s="130">
        <f>SUM(K96:K99)</f>
        <v>29898602.510000002</v>
      </c>
      <c r="L100" s="130">
        <f>J100-K100</f>
        <v>625025.54999999702</v>
      </c>
      <c r="M100" s="131">
        <f>IF(K100=0,"-    ",L100/K100)</f>
        <v>2.0904841615622286E-2</v>
      </c>
    </row>
    <row r="101" spans="1:13" ht="19.5" customHeight="1" thickBot="1" x14ac:dyDescent="0.4">
      <c r="A101" s="132"/>
      <c r="B101" s="133"/>
      <c r="C101" s="133"/>
      <c r="D101" s="133"/>
      <c r="E101" s="133"/>
      <c r="F101" s="133"/>
      <c r="G101" s="134"/>
      <c r="H101" s="135"/>
      <c r="I101" s="135"/>
      <c r="J101" s="135"/>
      <c r="K101" s="136"/>
    </row>
    <row r="102" spans="1:13" s="6" customFormat="1" ht="27.6" customHeight="1" thickBot="1" x14ac:dyDescent="0.35">
      <c r="A102" s="137" t="s">
        <v>0</v>
      </c>
      <c r="B102" s="138"/>
      <c r="C102" s="138"/>
      <c r="D102" s="138"/>
      <c r="E102" s="138"/>
      <c r="F102" s="138"/>
      <c r="G102" s="138"/>
      <c r="H102" s="138"/>
      <c r="I102" s="138"/>
      <c r="J102" s="138"/>
      <c r="K102" s="139"/>
      <c r="L102" s="4" t="s">
        <v>1</v>
      </c>
      <c r="M102" s="5"/>
    </row>
    <row r="103" spans="1:13" s="6" customFormat="1" ht="27.6" customHeight="1" thickBot="1" x14ac:dyDescent="0.35">
      <c r="A103" s="140" t="s">
        <v>121</v>
      </c>
      <c r="B103" s="141"/>
      <c r="C103" s="141"/>
      <c r="D103" s="141"/>
      <c r="E103" s="141"/>
      <c r="F103" s="141"/>
      <c r="G103" s="141"/>
      <c r="H103" s="141"/>
      <c r="I103" s="141"/>
      <c r="J103" s="141"/>
      <c r="K103" s="142"/>
      <c r="L103" s="10"/>
      <c r="M103" s="11"/>
    </row>
    <row r="104" spans="1:13" s="14" customFormat="1" ht="15" customHeight="1" thickBot="1" x14ac:dyDescent="0.35">
      <c r="A104" s="12"/>
      <c r="B104" s="12"/>
      <c r="C104" s="12"/>
      <c r="D104" s="12"/>
      <c r="E104" s="12"/>
      <c r="F104" s="12"/>
      <c r="G104" s="12"/>
      <c r="H104" s="12"/>
      <c r="I104" s="12"/>
      <c r="J104" s="12"/>
      <c r="K104" s="13"/>
    </row>
    <row r="105" spans="1:13" ht="36.75" customHeight="1" thickBot="1" x14ac:dyDescent="0.4">
      <c r="A105" s="15" t="s">
        <v>3</v>
      </c>
      <c r="B105" s="15"/>
      <c r="C105" s="15"/>
      <c r="D105" s="15"/>
      <c r="E105" s="15"/>
      <c r="F105" s="15"/>
      <c r="G105" s="15"/>
      <c r="H105" s="15"/>
      <c r="I105" s="15"/>
      <c r="J105" s="16" t="s">
        <v>4</v>
      </c>
      <c r="K105" s="17" t="s">
        <v>5</v>
      </c>
      <c r="L105" s="18" t="s">
        <v>6</v>
      </c>
      <c r="M105" s="18"/>
    </row>
    <row r="106" spans="1:13" ht="32.25" customHeight="1" x14ac:dyDescent="0.35">
      <c r="A106" s="15"/>
      <c r="B106" s="15"/>
      <c r="C106" s="15"/>
      <c r="D106" s="15"/>
      <c r="E106" s="15"/>
      <c r="F106" s="15"/>
      <c r="G106" s="15"/>
      <c r="H106" s="15"/>
      <c r="I106" s="15"/>
      <c r="J106" s="16"/>
      <c r="K106" s="17"/>
      <c r="L106" s="20" t="s">
        <v>7</v>
      </c>
      <c r="M106" s="21" t="s">
        <v>8</v>
      </c>
    </row>
    <row r="107" spans="1:13" s="29" customFormat="1" ht="27" customHeight="1" x14ac:dyDescent="0.3">
      <c r="A107" s="22" t="s">
        <v>9</v>
      </c>
      <c r="B107" s="23" t="s">
        <v>122</v>
      </c>
      <c r="C107" s="23"/>
      <c r="D107" s="23"/>
      <c r="E107" s="23"/>
      <c r="F107" s="23"/>
      <c r="G107" s="23"/>
      <c r="H107" s="143"/>
      <c r="I107" s="144"/>
      <c r="J107" s="145"/>
      <c r="K107" s="145"/>
      <c r="L107" s="146"/>
      <c r="M107" s="28"/>
    </row>
    <row r="108" spans="1:13" s="48" customFormat="1" ht="27" customHeight="1" x14ac:dyDescent="0.3">
      <c r="A108" s="38"/>
      <c r="B108" s="41"/>
      <c r="C108" s="147" t="s">
        <v>11</v>
      </c>
      <c r="D108" s="32" t="s">
        <v>123</v>
      </c>
      <c r="E108" s="40"/>
      <c r="F108" s="42"/>
      <c r="G108" s="42"/>
      <c r="H108" s="148"/>
      <c r="I108" s="149"/>
      <c r="J108" s="150">
        <v>0</v>
      </c>
      <c r="K108" s="150">
        <v>0</v>
      </c>
      <c r="L108" s="151">
        <f t="shared" ref="L108:L123" si="8">J108-K108</f>
        <v>0</v>
      </c>
      <c r="M108" s="37" t="str">
        <f t="shared" ref="M108:M123" si="9">IF(K108=0,"-    ",L108/K108)</f>
        <v xml:space="preserve">-    </v>
      </c>
    </row>
    <row r="109" spans="1:13" s="48" customFormat="1" ht="27" customHeight="1" x14ac:dyDescent="0.3">
      <c r="A109" s="38"/>
      <c r="B109" s="41"/>
      <c r="C109" s="147" t="s">
        <v>23</v>
      </c>
      <c r="D109" s="32" t="s">
        <v>124</v>
      </c>
      <c r="E109" s="40"/>
      <c r="F109" s="42"/>
      <c r="G109" s="42"/>
      <c r="H109" s="148"/>
      <c r="I109" s="149"/>
      <c r="J109" s="150">
        <f>J110+J111+SUM(J115:J117)</f>
        <v>170973078.59999999</v>
      </c>
      <c r="K109" s="150">
        <f>K110+K111+SUM(K115:K117)</f>
        <v>176377660.75</v>
      </c>
      <c r="L109" s="151">
        <f t="shared" si="8"/>
        <v>-5404582.150000006</v>
      </c>
      <c r="M109" s="37">
        <f t="shared" si="9"/>
        <v>-3.0642101312708368E-2</v>
      </c>
    </row>
    <row r="110" spans="1:13" s="48" customFormat="1" ht="27" customHeight="1" x14ac:dyDescent="0.3">
      <c r="A110" s="38"/>
      <c r="B110" s="41"/>
      <c r="C110" s="147"/>
      <c r="D110" s="41" t="s">
        <v>13</v>
      </c>
      <c r="E110" s="42" t="s">
        <v>125</v>
      </c>
      <c r="F110" s="42"/>
      <c r="G110" s="42"/>
      <c r="H110" s="148"/>
      <c r="I110" s="149"/>
      <c r="J110" s="150">
        <v>16083884.949999999</v>
      </c>
      <c r="K110" s="150">
        <v>17692273.41</v>
      </c>
      <c r="L110" s="152">
        <f t="shared" si="8"/>
        <v>-1608388.4600000009</v>
      </c>
      <c r="M110" s="47">
        <f t="shared" si="9"/>
        <v>-9.0909089110668501E-2</v>
      </c>
    </row>
    <row r="111" spans="1:13" s="48" customFormat="1" ht="27" customHeight="1" x14ac:dyDescent="0.3">
      <c r="A111" s="38"/>
      <c r="B111" s="41"/>
      <c r="C111" s="41"/>
      <c r="D111" s="41" t="s">
        <v>15</v>
      </c>
      <c r="E111" s="42" t="s">
        <v>126</v>
      </c>
      <c r="F111" s="42"/>
      <c r="G111" s="42"/>
      <c r="H111" s="43"/>
      <c r="I111" s="44"/>
      <c r="J111" s="66">
        <f>SUM(J112:J114)</f>
        <v>67111358.819999993</v>
      </c>
      <c r="K111" s="66">
        <f>SUM(K112:K114)</f>
        <v>72411871.129999995</v>
      </c>
      <c r="L111" s="152">
        <f t="shared" si="8"/>
        <v>-5300512.3100000024</v>
      </c>
      <c r="M111" s="47">
        <f t="shared" si="9"/>
        <v>-7.3199493774771654E-2</v>
      </c>
    </row>
    <row r="112" spans="1:13" s="99" customFormat="1" ht="27" customHeight="1" x14ac:dyDescent="0.3">
      <c r="A112" s="90"/>
      <c r="B112" s="41"/>
      <c r="C112" s="41"/>
      <c r="D112" s="41"/>
      <c r="E112" s="42" t="s">
        <v>26</v>
      </c>
      <c r="F112" s="42" t="s">
        <v>127</v>
      </c>
      <c r="G112" s="42"/>
      <c r="H112" s="43"/>
      <c r="I112" s="44"/>
      <c r="J112" s="66">
        <v>67111358.819999993</v>
      </c>
      <c r="K112" s="66">
        <v>72411871.129999995</v>
      </c>
      <c r="L112" s="153">
        <f t="shared" si="8"/>
        <v>-5300512.3100000024</v>
      </c>
      <c r="M112" s="55">
        <f t="shared" si="9"/>
        <v>-7.3199493774771654E-2</v>
      </c>
    </row>
    <row r="113" spans="1:13" s="48" customFormat="1" ht="27" customHeight="1" x14ac:dyDescent="0.3">
      <c r="A113" s="38"/>
      <c r="B113" s="41"/>
      <c r="C113" s="41"/>
      <c r="D113" s="41"/>
      <c r="E113" s="42" t="s">
        <v>28</v>
      </c>
      <c r="F113" s="42" t="s">
        <v>128</v>
      </c>
      <c r="G113" s="42"/>
      <c r="H113" s="43"/>
      <c r="I113" s="44"/>
      <c r="J113" s="66">
        <v>0</v>
      </c>
      <c r="K113" s="66">
        <v>0</v>
      </c>
      <c r="L113" s="153">
        <f t="shared" si="8"/>
        <v>0</v>
      </c>
      <c r="M113" s="55" t="str">
        <f t="shared" si="9"/>
        <v xml:space="preserve">-    </v>
      </c>
    </row>
    <row r="114" spans="1:13" s="48" customFormat="1" ht="27" customHeight="1" x14ac:dyDescent="0.3">
      <c r="A114" s="38"/>
      <c r="B114" s="41"/>
      <c r="C114" s="41"/>
      <c r="D114" s="41"/>
      <c r="E114" s="42" t="s">
        <v>51</v>
      </c>
      <c r="F114" s="42" t="s">
        <v>129</v>
      </c>
      <c r="G114" s="42"/>
      <c r="H114" s="43"/>
      <c r="I114" s="44"/>
      <c r="J114" s="66">
        <v>0</v>
      </c>
      <c r="K114" s="66">
        <v>0</v>
      </c>
      <c r="L114" s="153">
        <f t="shared" si="8"/>
        <v>0</v>
      </c>
      <c r="M114" s="55" t="str">
        <f t="shared" si="9"/>
        <v xml:space="preserve">-    </v>
      </c>
    </row>
    <row r="115" spans="1:13" s="48" customFormat="1" ht="27" customHeight="1" x14ac:dyDescent="0.3">
      <c r="A115" s="38"/>
      <c r="B115" s="41"/>
      <c r="C115" s="41"/>
      <c r="D115" s="41" t="s">
        <v>17</v>
      </c>
      <c r="E115" s="42" t="s">
        <v>130</v>
      </c>
      <c r="F115" s="42"/>
      <c r="G115" s="42"/>
      <c r="H115" s="43"/>
      <c r="I115" s="44"/>
      <c r="J115" s="66">
        <v>9344578.1900000013</v>
      </c>
      <c r="K115" s="66">
        <v>7344578.1900000004</v>
      </c>
      <c r="L115" s="152">
        <f t="shared" si="8"/>
        <v>2000000.0000000009</v>
      </c>
      <c r="M115" s="47">
        <f t="shared" si="9"/>
        <v>0.27230971585585378</v>
      </c>
    </row>
    <row r="116" spans="1:13" s="48" customFormat="1" ht="27" customHeight="1" x14ac:dyDescent="0.3">
      <c r="A116" s="38"/>
      <c r="B116" s="41"/>
      <c r="C116" s="41"/>
      <c r="D116" s="41" t="s">
        <v>19</v>
      </c>
      <c r="E116" s="42" t="s">
        <v>131</v>
      </c>
      <c r="F116" s="42"/>
      <c r="G116" s="42"/>
      <c r="H116" s="43"/>
      <c r="I116" s="44"/>
      <c r="J116" s="66">
        <v>57948408.519999996</v>
      </c>
      <c r="K116" s="66">
        <v>57250583.009999998</v>
      </c>
      <c r="L116" s="152">
        <f t="shared" si="8"/>
        <v>697825.50999999791</v>
      </c>
      <c r="M116" s="47">
        <f t="shared" si="9"/>
        <v>1.2188967750391437E-2</v>
      </c>
    </row>
    <row r="117" spans="1:13" s="48" customFormat="1" ht="27" customHeight="1" x14ac:dyDescent="0.3">
      <c r="A117" s="38"/>
      <c r="B117" s="41"/>
      <c r="C117" s="41"/>
      <c r="D117" s="41" t="s">
        <v>21</v>
      </c>
      <c r="E117" s="42" t="s">
        <v>132</v>
      </c>
      <c r="F117" s="42"/>
      <c r="G117" s="42"/>
      <c r="H117" s="43"/>
      <c r="I117" s="44"/>
      <c r="J117" s="66">
        <v>20484848.120000001</v>
      </c>
      <c r="K117" s="66">
        <v>21678355.009999998</v>
      </c>
      <c r="L117" s="152">
        <f t="shared" si="8"/>
        <v>-1193506.8899999969</v>
      </c>
      <c r="M117" s="47">
        <f t="shared" si="9"/>
        <v>-5.5055233178414355E-2</v>
      </c>
    </row>
    <row r="118" spans="1:13" s="48" customFormat="1" ht="27" customHeight="1" x14ac:dyDescent="0.3">
      <c r="A118" s="38"/>
      <c r="B118" s="41"/>
      <c r="C118" s="147" t="s">
        <v>46</v>
      </c>
      <c r="D118" s="32" t="s">
        <v>133</v>
      </c>
      <c r="E118" s="40"/>
      <c r="F118" s="42"/>
      <c r="G118" s="42"/>
      <c r="H118" s="148"/>
      <c r="I118" s="149"/>
      <c r="J118" s="150">
        <v>15547674.609999999</v>
      </c>
      <c r="K118" s="150">
        <v>15872153.729999999</v>
      </c>
      <c r="L118" s="151">
        <f t="shared" si="8"/>
        <v>-324479.11999999918</v>
      </c>
      <c r="M118" s="37">
        <f t="shared" si="9"/>
        <v>-2.0443294937768929E-2</v>
      </c>
    </row>
    <row r="119" spans="1:13" s="48" customFormat="1" ht="27" customHeight="1" x14ac:dyDescent="0.3">
      <c r="A119" s="38"/>
      <c r="B119" s="41"/>
      <c r="C119" s="147" t="s">
        <v>101</v>
      </c>
      <c r="D119" s="32" t="s">
        <v>134</v>
      </c>
      <c r="E119" s="40"/>
      <c r="F119" s="42"/>
      <c r="G119" s="42"/>
      <c r="H119" s="148"/>
      <c r="I119" s="149"/>
      <c r="J119" s="150">
        <v>22245.57</v>
      </c>
      <c r="K119" s="150">
        <v>22245.57</v>
      </c>
      <c r="L119" s="151">
        <f t="shared" si="8"/>
        <v>0</v>
      </c>
      <c r="M119" s="37">
        <f t="shared" si="9"/>
        <v>0</v>
      </c>
    </row>
    <row r="120" spans="1:13" s="48" customFormat="1" ht="27" customHeight="1" x14ac:dyDescent="0.3">
      <c r="A120" s="38"/>
      <c r="B120" s="41"/>
      <c r="C120" s="147" t="s">
        <v>135</v>
      </c>
      <c r="D120" s="32" t="s">
        <v>136</v>
      </c>
      <c r="E120" s="40"/>
      <c r="F120" s="42"/>
      <c r="G120" s="42"/>
      <c r="H120" s="148"/>
      <c r="I120" s="149"/>
      <c r="J120" s="150">
        <v>0</v>
      </c>
      <c r="K120" s="150">
        <v>0</v>
      </c>
      <c r="L120" s="151">
        <f t="shared" si="8"/>
        <v>0</v>
      </c>
      <c r="M120" s="37" t="str">
        <f t="shared" si="9"/>
        <v xml:space="preserve">-    </v>
      </c>
    </row>
    <row r="121" spans="1:13" s="48" customFormat="1" ht="27" customHeight="1" x14ac:dyDescent="0.3">
      <c r="A121" s="38"/>
      <c r="B121" s="41"/>
      <c r="C121" s="147" t="s">
        <v>137</v>
      </c>
      <c r="D121" s="32" t="s">
        <v>138</v>
      </c>
      <c r="E121" s="40"/>
      <c r="F121" s="42"/>
      <c r="G121" s="42"/>
      <c r="H121" s="148"/>
      <c r="I121" s="149"/>
      <c r="J121" s="150">
        <v>-45340915.600000001</v>
      </c>
      <c r="K121" s="150">
        <v>-48263922.270000003</v>
      </c>
      <c r="L121" s="151">
        <f t="shared" si="8"/>
        <v>2923006.6700000018</v>
      </c>
      <c r="M121" s="37">
        <f t="shared" si="9"/>
        <v>-6.0562974008784423E-2</v>
      </c>
    </row>
    <row r="122" spans="1:13" s="48" customFormat="1" ht="27" customHeight="1" x14ac:dyDescent="0.3">
      <c r="A122" s="38"/>
      <c r="B122" s="41"/>
      <c r="C122" s="147" t="s">
        <v>139</v>
      </c>
      <c r="D122" s="32" t="s">
        <v>140</v>
      </c>
      <c r="E122" s="40"/>
      <c r="F122" s="42"/>
      <c r="G122" s="42"/>
      <c r="H122" s="148"/>
      <c r="I122" s="149"/>
      <c r="J122" s="150">
        <v>8316.94</v>
      </c>
      <c r="K122" s="150">
        <v>10625.67</v>
      </c>
      <c r="L122" s="151">
        <f t="shared" si="8"/>
        <v>-2308.7299999999996</v>
      </c>
      <c r="M122" s="37">
        <f t="shared" si="9"/>
        <v>-0.21727853396538754</v>
      </c>
    </row>
    <row r="123" spans="1:13" s="29" customFormat="1" ht="27" customHeight="1" x14ac:dyDescent="0.3">
      <c r="A123" s="104"/>
      <c r="B123" s="76" t="s">
        <v>58</v>
      </c>
      <c r="C123" s="76"/>
      <c r="D123" s="76"/>
      <c r="E123" s="76"/>
      <c r="F123" s="76"/>
      <c r="G123" s="76"/>
      <c r="H123" s="77"/>
      <c r="I123" s="78"/>
      <c r="J123" s="154">
        <f>J108+J109+SUM(J118:J122)</f>
        <v>141210400.12</v>
      </c>
      <c r="K123" s="154">
        <f>K108+K109+SUM(K118:K122)</f>
        <v>144018763.44999999</v>
      </c>
      <c r="L123" s="155">
        <f t="shared" si="8"/>
        <v>-2808363.3299999833</v>
      </c>
      <c r="M123" s="81">
        <f t="shared" si="9"/>
        <v>-1.9499982243459429E-2</v>
      </c>
    </row>
    <row r="124" spans="1:13" s="48" customFormat="1" ht="9" customHeight="1" x14ac:dyDescent="0.3">
      <c r="A124" s="49"/>
      <c r="B124" s="41"/>
      <c r="C124" s="42"/>
      <c r="D124" s="42"/>
      <c r="E124" s="42"/>
      <c r="F124" s="42"/>
      <c r="G124" s="42"/>
      <c r="H124" s="156"/>
      <c r="I124" s="157"/>
      <c r="J124" s="158"/>
      <c r="K124" s="158"/>
      <c r="L124" s="159"/>
      <c r="M124" s="47"/>
    </row>
    <row r="125" spans="1:13" s="29" customFormat="1" ht="27" customHeight="1" x14ac:dyDescent="0.3">
      <c r="A125" s="30" t="s">
        <v>59</v>
      </c>
      <c r="B125" s="160" t="s">
        <v>141</v>
      </c>
      <c r="C125" s="32"/>
      <c r="D125" s="32"/>
      <c r="E125" s="32"/>
      <c r="F125" s="32"/>
      <c r="G125" s="32"/>
      <c r="H125" s="148"/>
      <c r="I125" s="149"/>
      <c r="J125" s="150"/>
      <c r="K125" s="150"/>
      <c r="L125" s="151"/>
      <c r="M125" s="37"/>
    </row>
    <row r="126" spans="1:13" s="48" customFormat="1" ht="27" customHeight="1" x14ac:dyDescent="0.3">
      <c r="A126" s="38"/>
      <c r="B126" s="40"/>
      <c r="C126" s="147" t="s">
        <v>13</v>
      </c>
      <c r="D126" s="32" t="s">
        <v>142</v>
      </c>
      <c r="E126" s="42"/>
      <c r="F126" s="42"/>
      <c r="G126" s="42"/>
      <c r="H126" s="148"/>
      <c r="I126" s="149"/>
      <c r="J126" s="150">
        <v>2593837.94</v>
      </c>
      <c r="K126" s="150">
        <v>2593837.94</v>
      </c>
      <c r="L126" s="151">
        <f t="shared" ref="L126:L131" si="10">J126-K126</f>
        <v>0</v>
      </c>
      <c r="M126" s="37">
        <f t="shared" ref="M126:M131" si="11">IF(K126=0,"-    ",L126/K126)</f>
        <v>0</v>
      </c>
    </row>
    <row r="127" spans="1:13" s="48" customFormat="1" ht="27" customHeight="1" x14ac:dyDescent="0.3">
      <c r="A127" s="38"/>
      <c r="B127" s="40"/>
      <c r="C127" s="147" t="s">
        <v>15</v>
      </c>
      <c r="D127" s="32" t="s">
        <v>143</v>
      </c>
      <c r="E127" s="42"/>
      <c r="F127" s="42"/>
      <c r="G127" s="42"/>
      <c r="H127" s="148"/>
      <c r="I127" s="149"/>
      <c r="J127" s="150">
        <v>16729221.719999999</v>
      </c>
      <c r="K127" s="150">
        <v>17356844.009999998</v>
      </c>
      <c r="L127" s="151">
        <f t="shared" si="10"/>
        <v>-627622.28999999911</v>
      </c>
      <c r="M127" s="37">
        <f t="shared" si="11"/>
        <v>-3.6159931473625034E-2</v>
      </c>
    </row>
    <row r="128" spans="1:13" s="48" customFormat="1" ht="27" customHeight="1" x14ac:dyDescent="0.3">
      <c r="A128" s="38"/>
      <c r="B128" s="40"/>
      <c r="C128" s="147" t="s">
        <v>17</v>
      </c>
      <c r="D128" s="32" t="s">
        <v>144</v>
      </c>
      <c r="E128" s="42"/>
      <c r="F128" s="42"/>
      <c r="G128" s="42"/>
      <c r="H128" s="148"/>
      <c r="I128" s="149"/>
      <c r="J128" s="150">
        <v>0</v>
      </c>
      <c r="K128" s="150">
        <v>0</v>
      </c>
      <c r="L128" s="151">
        <f t="shared" si="10"/>
        <v>0</v>
      </c>
      <c r="M128" s="37" t="str">
        <f t="shared" si="11"/>
        <v xml:space="preserve">-    </v>
      </c>
    </row>
    <row r="129" spans="1:13" s="48" customFormat="1" ht="27" customHeight="1" x14ac:dyDescent="0.3">
      <c r="A129" s="38"/>
      <c r="B129" s="40"/>
      <c r="C129" s="147" t="s">
        <v>19</v>
      </c>
      <c r="D129" s="32" t="s">
        <v>145</v>
      </c>
      <c r="E129" s="42"/>
      <c r="F129" s="42"/>
      <c r="G129" s="42"/>
      <c r="H129" s="148"/>
      <c r="I129" s="149"/>
      <c r="J129" s="150">
        <v>11564644.99</v>
      </c>
      <c r="K129" s="150">
        <v>9949348</v>
      </c>
      <c r="L129" s="151">
        <f t="shared" si="10"/>
        <v>1615296.9900000002</v>
      </c>
      <c r="M129" s="37">
        <f t="shared" si="11"/>
        <v>0.16235204457618732</v>
      </c>
    </row>
    <row r="130" spans="1:13" s="48" customFormat="1" ht="27" customHeight="1" x14ac:dyDescent="0.3">
      <c r="A130" s="38"/>
      <c r="B130" s="123"/>
      <c r="C130" s="147" t="s">
        <v>21</v>
      </c>
      <c r="D130" s="32" t="s">
        <v>146</v>
      </c>
      <c r="E130" s="42"/>
      <c r="F130" s="42"/>
      <c r="G130" s="42"/>
      <c r="H130" s="148"/>
      <c r="I130" s="149"/>
      <c r="J130" s="150">
        <v>13160585.689999999</v>
      </c>
      <c r="K130" s="150">
        <v>10295971.83</v>
      </c>
      <c r="L130" s="151">
        <f t="shared" si="10"/>
        <v>2864613.8599999994</v>
      </c>
      <c r="M130" s="37">
        <f t="shared" si="11"/>
        <v>0.27822666061043405</v>
      </c>
    </row>
    <row r="131" spans="1:13" s="29" customFormat="1" ht="27" customHeight="1" x14ac:dyDescent="0.3">
      <c r="A131" s="104"/>
      <c r="B131" s="76" t="s">
        <v>107</v>
      </c>
      <c r="C131" s="76"/>
      <c r="D131" s="76"/>
      <c r="E131" s="76"/>
      <c r="F131" s="76"/>
      <c r="G131" s="76"/>
      <c r="H131" s="77"/>
      <c r="I131" s="78"/>
      <c r="J131" s="154">
        <f>SUM(J126:J130)</f>
        <v>44048290.339999996</v>
      </c>
      <c r="K131" s="154">
        <f>SUM(K126:K130)</f>
        <v>40196001.780000001</v>
      </c>
      <c r="L131" s="155">
        <f t="shared" si="10"/>
        <v>3852288.5599999949</v>
      </c>
      <c r="M131" s="81">
        <f t="shared" si="11"/>
        <v>9.583760546843112E-2</v>
      </c>
    </row>
    <row r="132" spans="1:13" s="48" customFormat="1" ht="9" customHeight="1" x14ac:dyDescent="0.3">
      <c r="A132" s="49"/>
      <c r="B132" s="41"/>
      <c r="C132" s="42"/>
      <c r="D132" s="42"/>
      <c r="E132" s="42"/>
      <c r="F132" s="42"/>
      <c r="G132" s="42"/>
      <c r="H132" s="156"/>
      <c r="I132" s="157"/>
      <c r="J132" s="158"/>
      <c r="K132" s="158"/>
      <c r="L132" s="159"/>
      <c r="M132" s="47"/>
    </row>
    <row r="133" spans="1:13" s="29" customFormat="1" ht="27" customHeight="1" x14ac:dyDescent="0.3">
      <c r="A133" s="30" t="s">
        <v>108</v>
      </c>
      <c r="B133" s="160" t="s">
        <v>147</v>
      </c>
      <c r="C133" s="32"/>
      <c r="D133" s="32"/>
      <c r="E133" s="32"/>
      <c r="F133" s="32"/>
      <c r="G133" s="32"/>
      <c r="H133" s="148"/>
      <c r="I133" s="149"/>
      <c r="J133" s="150"/>
      <c r="K133" s="150"/>
      <c r="L133" s="151"/>
      <c r="M133" s="37"/>
    </row>
    <row r="134" spans="1:13" s="48" customFormat="1" ht="27" customHeight="1" x14ac:dyDescent="0.3">
      <c r="A134" s="38"/>
      <c r="B134" s="40"/>
      <c r="C134" s="147" t="s">
        <v>13</v>
      </c>
      <c r="D134" s="32" t="s">
        <v>148</v>
      </c>
      <c r="E134" s="40"/>
      <c r="F134" s="42"/>
      <c r="G134" s="42"/>
      <c r="H134" s="148"/>
      <c r="I134" s="149"/>
      <c r="J134" s="150">
        <v>11385668.619999999</v>
      </c>
      <c r="K134" s="150">
        <v>11266516.630000001</v>
      </c>
      <c r="L134" s="151">
        <f>J134-K134</f>
        <v>119151.98999999836</v>
      </c>
      <c r="M134" s="37">
        <f>IF(K134=0,"-    ",L134/K134)</f>
        <v>1.0575761250174301E-2</v>
      </c>
    </row>
    <row r="135" spans="1:13" s="48" customFormat="1" ht="27" customHeight="1" x14ac:dyDescent="0.3">
      <c r="A135" s="38"/>
      <c r="B135" s="40"/>
      <c r="C135" s="147" t="s">
        <v>15</v>
      </c>
      <c r="D135" s="32" t="s">
        <v>149</v>
      </c>
      <c r="E135" s="40"/>
      <c r="F135" s="42"/>
      <c r="G135" s="42"/>
      <c r="H135" s="148"/>
      <c r="I135" s="149"/>
      <c r="J135" s="150">
        <v>0</v>
      </c>
      <c r="K135" s="150">
        <v>1061275.82</v>
      </c>
      <c r="L135" s="151">
        <f>J135-K135</f>
        <v>-1061275.82</v>
      </c>
      <c r="M135" s="37">
        <f>IF(K135=0,"-    ",L135/K135)</f>
        <v>-1</v>
      </c>
    </row>
    <row r="136" spans="1:13" s="29" customFormat="1" ht="27" customHeight="1" x14ac:dyDescent="0.3">
      <c r="A136" s="104"/>
      <c r="B136" s="76" t="s">
        <v>112</v>
      </c>
      <c r="C136" s="76"/>
      <c r="D136" s="76"/>
      <c r="E136" s="76"/>
      <c r="F136" s="76"/>
      <c r="G136" s="76"/>
      <c r="H136" s="77"/>
      <c r="I136" s="78"/>
      <c r="J136" s="154">
        <f>SUM(J134:J135)</f>
        <v>11385668.619999999</v>
      </c>
      <c r="K136" s="154">
        <f>SUM(K134:K135)</f>
        <v>12327792.450000001</v>
      </c>
      <c r="L136" s="155">
        <f>J136-K136</f>
        <v>-942123.83000000194</v>
      </c>
      <c r="M136" s="81">
        <f>IF(K136=0,"-    ",L136/K136)</f>
        <v>-7.6422752396354779E-2</v>
      </c>
    </row>
    <row r="137" spans="1:13" s="48" customFormat="1" ht="9" customHeight="1" x14ac:dyDescent="0.3">
      <c r="A137" s="49"/>
      <c r="B137" s="41"/>
      <c r="C137" s="42"/>
      <c r="D137" s="42"/>
      <c r="E137" s="42"/>
      <c r="F137" s="42"/>
      <c r="G137" s="161"/>
      <c r="H137" s="162"/>
      <c r="I137" s="163"/>
      <c r="J137" s="158"/>
      <c r="K137" s="164"/>
      <c r="L137" s="159"/>
      <c r="M137" s="47"/>
    </row>
    <row r="138" spans="1:13" s="29" customFormat="1" ht="31.5" customHeight="1" x14ac:dyDescent="0.3">
      <c r="A138" s="30" t="s">
        <v>114</v>
      </c>
      <c r="B138" s="165" t="s">
        <v>150</v>
      </c>
      <c r="C138" s="165"/>
      <c r="D138" s="165"/>
      <c r="E138" s="165"/>
      <c r="F138" s="165"/>
      <c r="G138" s="165"/>
      <c r="H138" s="166"/>
      <c r="I138" s="167"/>
      <c r="J138" s="150"/>
      <c r="K138" s="150"/>
      <c r="L138" s="151"/>
      <c r="M138" s="37"/>
    </row>
    <row r="139" spans="1:13" s="29" customFormat="1" x14ac:dyDescent="0.3">
      <c r="A139" s="30"/>
      <c r="B139" s="168"/>
      <c r="C139" s="168"/>
      <c r="D139" s="168"/>
      <c r="E139" s="168"/>
      <c r="F139" s="168"/>
      <c r="G139" s="168"/>
      <c r="H139" s="86" t="s">
        <v>44</v>
      </c>
      <c r="I139" s="87" t="s">
        <v>45</v>
      </c>
      <c r="J139" s="150"/>
      <c r="K139" s="150"/>
      <c r="L139" s="151"/>
      <c r="M139" s="37"/>
    </row>
    <row r="140" spans="1:13" s="29" customFormat="1" ht="27" customHeight="1" x14ac:dyDescent="0.3">
      <c r="A140" s="30"/>
      <c r="B140" s="123"/>
      <c r="C140" s="147" t="s">
        <v>13</v>
      </c>
      <c r="D140" s="32" t="s">
        <v>151</v>
      </c>
      <c r="E140" s="32"/>
      <c r="F140" s="32"/>
      <c r="G140" s="169"/>
      <c r="H140" s="170">
        <v>6277874.2800000003</v>
      </c>
      <c r="I140" s="171">
        <v>57730888.670000002</v>
      </c>
      <c r="J140" s="150">
        <v>64008762.950000003</v>
      </c>
      <c r="K140" s="150">
        <v>54633859.030000001</v>
      </c>
      <c r="L140" s="151">
        <f t="shared" ref="L140:L158" si="12">J140-K140</f>
        <v>9374903.9200000018</v>
      </c>
      <c r="M140" s="37">
        <f t="shared" ref="M140:M158" si="13">IF(K140=0,"-    ",L140/K140)</f>
        <v>0.1715951259246056</v>
      </c>
    </row>
    <row r="141" spans="1:13" s="29" customFormat="1" ht="27" customHeight="1" x14ac:dyDescent="0.3">
      <c r="A141" s="30"/>
      <c r="B141" s="123"/>
      <c r="C141" s="147" t="s">
        <v>15</v>
      </c>
      <c r="D141" s="32" t="s">
        <v>152</v>
      </c>
      <c r="E141" s="32"/>
      <c r="F141" s="147"/>
      <c r="G141" s="169"/>
      <c r="H141" s="149">
        <f>+J141</f>
        <v>0</v>
      </c>
      <c r="I141" s="149"/>
      <c r="J141" s="150">
        <v>0</v>
      </c>
      <c r="K141" s="150">
        <v>0</v>
      </c>
      <c r="L141" s="151">
        <f t="shared" si="12"/>
        <v>0</v>
      </c>
      <c r="M141" s="37" t="str">
        <f t="shared" si="13"/>
        <v xml:space="preserve">-    </v>
      </c>
    </row>
    <row r="142" spans="1:13" s="29" customFormat="1" ht="27" customHeight="1" x14ac:dyDescent="0.3">
      <c r="A142" s="30"/>
      <c r="B142" s="123"/>
      <c r="C142" s="147" t="s">
        <v>17</v>
      </c>
      <c r="D142" s="32" t="s">
        <v>153</v>
      </c>
      <c r="E142" s="32"/>
      <c r="F142" s="32"/>
      <c r="G142" s="169"/>
      <c r="H142" s="149">
        <f t="shared" ref="H142:H149" si="14">+J142</f>
        <v>2245631.23</v>
      </c>
      <c r="I142" s="149"/>
      <c r="J142" s="150">
        <v>2245631.23</v>
      </c>
      <c r="K142" s="150">
        <v>1406969.94</v>
      </c>
      <c r="L142" s="151">
        <f t="shared" si="12"/>
        <v>838661.29</v>
      </c>
      <c r="M142" s="37">
        <f t="shared" si="13"/>
        <v>0.59607619619790886</v>
      </c>
    </row>
    <row r="143" spans="1:13" s="29" customFormat="1" ht="27" customHeight="1" x14ac:dyDescent="0.3">
      <c r="A143" s="30"/>
      <c r="B143" s="123"/>
      <c r="C143" s="147" t="s">
        <v>19</v>
      </c>
      <c r="D143" s="32" t="s">
        <v>154</v>
      </c>
      <c r="E143" s="32"/>
      <c r="F143" s="32"/>
      <c r="G143" s="169"/>
      <c r="H143" s="149">
        <f t="shared" si="14"/>
        <v>10836443.319999998</v>
      </c>
      <c r="I143" s="149"/>
      <c r="J143" s="150">
        <v>10836443.319999998</v>
      </c>
      <c r="K143" s="150">
        <v>12091257.07</v>
      </c>
      <c r="L143" s="151">
        <f t="shared" si="12"/>
        <v>-1254813.7500000019</v>
      </c>
      <c r="M143" s="37">
        <f t="shared" si="13"/>
        <v>-0.1037786015743028</v>
      </c>
    </row>
    <row r="144" spans="1:13" s="29" customFormat="1" ht="27" customHeight="1" x14ac:dyDescent="0.3">
      <c r="A144" s="30"/>
      <c r="B144" s="123"/>
      <c r="C144" s="147" t="s">
        <v>21</v>
      </c>
      <c r="D144" s="32" t="s">
        <v>155</v>
      </c>
      <c r="E144" s="32"/>
      <c r="F144" s="147"/>
      <c r="G144" s="169"/>
      <c r="H144" s="150">
        <f t="shared" si="14"/>
        <v>52243080.389999993</v>
      </c>
      <c r="I144" s="150">
        <f>SUM(I145:I150)</f>
        <v>0</v>
      </c>
      <c r="J144" s="150">
        <f>SUM(J145:J150)</f>
        <v>52243080.389999993</v>
      </c>
      <c r="K144" s="150">
        <f>SUM(K145:K150)</f>
        <v>38500753.689999998</v>
      </c>
      <c r="L144" s="151">
        <f t="shared" si="12"/>
        <v>13742326.699999996</v>
      </c>
      <c r="M144" s="37">
        <f t="shared" si="13"/>
        <v>0.35693656312939565</v>
      </c>
    </row>
    <row r="145" spans="1:13" s="29" customFormat="1" ht="27" customHeight="1" x14ac:dyDescent="0.3">
      <c r="A145" s="30"/>
      <c r="B145" s="40"/>
      <c r="C145" s="41"/>
      <c r="D145" s="50" t="s">
        <v>26</v>
      </c>
      <c r="E145" s="50" t="s">
        <v>156</v>
      </c>
      <c r="F145" s="50"/>
      <c r="G145" s="172"/>
      <c r="H145" s="149">
        <f t="shared" si="14"/>
        <v>3736237.7800000003</v>
      </c>
      <c r="I145" s="149"/>
      <c r="J145" s="150">
        <v>3736237.7800000003</v>
      </c>
      <c r="K145" s="150">
        <v>3736237.8</v>
      </c>
      <c r="L145" s="151">
        <f t="shared" si="12"/>
        <v>-1.9999999552965164E-2</v>
      </c>
      <c r="M145" s="37">
        <f t="shared" si="13"/>
        <v>-5.3529782159382803E-9</v>
      </c>
    </row>
    <row r="146" spans="1:13" s="29" customFormat="1" ht="33.75" customHeight="1" x14ac:dyDescent="0.3">
      <c r="A146" s="30"/>
      <c r="B146" s="59"/>
      <c r="C146" s="50"/>
      <c r="D146" s="50" t="s">
        <v>28</v>
      </c>
      <c r="E146" s="173" t="s">
        <v>157</v>
      </c>
      <c r="F146" s="173"/>
      <c r="G146" s="174"/>
      <c r="H146" s="150">
        <f t="shared" si="14"/>
        <v>0</v>
      </c>
      <c r="I146" s="149"/>
      <c r="J146" s="150">
        <v>0</v>
      </c>
      <c r="K146" s="150">
        <v>0</v>
      </c>
      <c r="L146" s="151">
        <f t="shared" si="12"/>
        <v>0</v>
      </c>
      <c r="M146" s="37" t="str">
        <f t="shared" si="13"/>
        <v xml:space="preserve">-    </v>
      </c>
    </row>
    <row r="147" spans="1:13" s="29" customFormat="1" ht="34.5" customHeight="1" x14ac:dyDescent="0.3">
      <c r="A147" s="30"/>
      <c r="B147" s="59"/>
      <c r="C147" s="50"/>
      <c r="D147" s="175" t="s">
        <v>51</v>
      </c>
      <c r="E147" s="173" t="s">
        <v>158</v>
      </c>
      <c r="F147" s="173"/>
      <c r="G147" s="174"/>
      <c r="H147" s="150">
        <f t="shared" si="14"/>
        <v>0</v>
      </c>
      <c r="I147" s="149"/>
      <c r="J147" s="150">
        <v>0</v>
      </c>
      <c r="K147" s="150">
        <v>0</v>
      </c>
      <c r="L147" s="151">
        <f t="shared" si="12"/>
        <v>0</v>
      </c>
      <c r="M147" s="37" t="str">
        <f t="shared" si="13"/>
        <v xml:space="preserve">-    </v>
      </c>
    </row>
    <row r="148" spans="1:13" s="29" customFormat="1" ht="27" customHeight="1" x14ac:dyDescent="0.3">
      <c r="A148" s="30"/>
      <c r="B148" s="59"/>
      <c r="C148" s="50"/>
      <c r="D148" s="50" t="s">
        <v>53</v>
      </c>
      <c r="E148" s="172" t="s">
        <v>159</v>
      </c>
      <c r="F148" s="59"/>
      <c r="G148" s="50"/>
      <c r="H148" s="150">
        <f t="shared" si="14"/>
        <v>48457714.249999993</v>
      </c>
      <c r="I148" s="149"/>
      <c r="J148" s="150">
        <v>48457714.249999993</v>
      </c>
      <c r="K148" s="150">
        <v>34695142.5</v>
      </c>
      <c r="L148" s="176">
        <f t="shared" si="12"/>
        <v>13762571.749999993</v>
      </c>
      <c r="M148" s="177">
        <f t="shared" si="13"/>
        <v>0.39667142886068252</v>
      </c>
    </row>
    <row r="149" spans="1:13" s="29" customFormat="1" ht="27" customHeight="1" x14ac:dyDescent="0.3">
      <c r="A149" s="30"/>
      <c r="B149" s="59"/>
      <c r="C149" s="50"/>
      <c r="D149" s="50" t="s">
        <v>160</v>
      </c>
      <c r="E149" s="172" t="s">
        <v>161</v>
      </c>
      <c r="F149" s="59"/>
      <c r="G149" s="50"/>
      <c r="H149" s="150">
        <f t="shared" si="14"/>
        <v>0</v>
      </c>
      <c r="I149" s="149"/>
      <c r="J149" s="150">
        <v>0</v>
      </c>
      <c r="K149" s="150">
        <v>0</v>
      </c>
      <c r="L149" s="151">
        <f t="shared" si="12"/>
        <v>0</v>
      </c>
      <c r="M149" s="37" t="str">
        <f t="shared" si="13"/>
        <v xml:space="preserve">-    </v>
      </c>
    </row>
    <row r="150" spans="1:13" s="29" customFormat="1" ht="27" customHeight="1" x14ac:dyDescent="0.3">
      <c r="A150" s="30"/>
      <c r="B150" s="59"/>
      <c r="C150" s="50"/>
      <c r="D150" s="50" t="s">
        <v>162</v>
      </c>
      <c r="E150" s="172" t="s">
        <v>163</v>
      </c>
      <c r="F150" s="59"/>
      <c r="G150" s="50"/>
      <c r="H150" s="150">
        <f>+J150</f>
        <v>49128.36</v>
      </c>
      <c r="I150" s="149"/>
      <c r="J150" s="150">
        <v>49128.36</v>
      </c>
      <c r="K150" s="150">
        <v>69373.39</v>
      </c>
      <c r="L150" s="151">
        <f t="shared" si="12"/>
        <v>-20245.03</v>
      </c>
      <c r="M150" s="37">
        <f t="shared" si="13"/>
        <v>-0.29182702474248412</v>
      </c>
    </row>
    <row r="151" spans="1:13" s="29" customFormat="1" ht="27" customHeight="1" x14ac:dyDescent="0.3">
      <c r="A151" s="30"/>
      <c r="B151" s="40"/>
      <c r="C151" s="147" t="s">
        <v>36</v>
      </c>
      <c r="D151" s="88" t="s">
        <v>164</v>
      </c>
      <c r="E151" s="88"/>
      <c r="F151" s="88"/>
      <c r="G151" s="88"/>
      <c r="H151" s="149">
        <f t="shared" ref="H151:H157" si="15">+J151</f>
        <v>43029387.399999999</v>
      </c>
      <c r="I151" s="149"/>
      <c r="J151" s="150">
        <v>43029387.399999999</v>
      </c>
      <c r="K151" s="150">
        <v>33192352.370000001</v>
      </c>
      <c r="L151" s="151">
        <f t="shared" si="12"/>
        <v>9837035.0299999975</v>
      </c>
      <c r="M151" s="37">
        <f t="shared" si="13"/>
        <v>0.29636450349602012</v>
      </c>
    </row>
    <row r="152" spans="1:13" s="29" customFormat="1" ht="27" customHeight="1" x14ac:dyDescent="0.3">
      <c r="A152" s="30"/>
      <c r="B152" s="40"/>
      <c r="C152" s="147" t="s">
        <v>38</v>
      </c>
      <c r="D152" s="32" t="s">
        <v>165</v>
      </c>
      <c r="E152" s="32"/>
      <c r="F152" s="32"/>
      <c r="G152" s="169"/>
      <c r="H152" s="149">
        <f t="shared" si="15"/>
        <v>107022850.05000001</v>
      </c>
      <c r="I152" s="149"/>
      <c r="J152" s="150">
        <v>107022850.05000001</v>
      </c>
      <c r="K152" s="150">
        <v>107216093.92</v>
      </c>
      <c r="L152" s="151">
        <f t="shared" si="12"/>
        <v>-193243.86999998987</v>
      </c>
      <c r="M152" s="37">
        <f t="shared" si="13"/>
        <v>-1.8023774503870666E-3</v>
      </c>
    </row>
    <row r="153" spans="1:13" s="29" customFormat="1" ht="27" customHeight="1" x14ac:dyDescent="0.3">
      <c r="A153" s="178"/>
      <c r="B153" s="40"/>
      <c r="C153" s="147" t="s">
        <v>40</v>
      </c>
      <c r="D153" s="32" t="s">
        <v>166</v>
      </c>
      <c r="E153" s="32"/>
      <c r="F153" s="147"/>
      <c r="G153" s="169"/>
      <c r="H153" s="149">
        <f t="shared" si="15"/>
        <v>45751.59</v>
      </c>
      <c r="I153" s="149"/>
      <c r="J153" s="150">
        <v>45751.59</v>
      </c>
      <c r="K153" s="150">
        <v>19078.82</v>
      </c>
      <c r="L153" s="151">
        <f t="shared" si="12"/>
        <v>26672.769999999997</v>
      </c>
      <c r="M153" s="37">
        <f t="shared" si="13"/>
        <v>1.3980303813338559</v>
      </c>
    </row>
    <row r="154" spans="1:13" s="29" customFormat="1" ht="27" customHeight="1" x14ac:dyDescent="0.3">
      <c r="A154" s="178"/>
      <c r="B154" s="40"/>
      <c r="C154" s="147" t="s">
        <v>42</v>
      </c>
      <c r="D154" s="32" t="s">
        <v>167</v>
      </c>
      <c r="E154" s="32"/>
      <c r="F154" s="32"/>
      <c r="G154" s="169"/>
      <c r="H154" s="149">
        <f t="shared" si="15"/>
        <v>18380719.259999998</v>
      </c>
      <c r="I154" s="149"/>
      <c r="J154" s="150">
        <v>18380719.259999998</v>
      </c>
      <c r="K154" s="150">
        <v>18142228.919999998</v>
      </c>
      <c r="L154" s="151">
        <f t="shared" si="12"/>
        <v>238490.33999999985</v>
      </c>
      <c r="M154" s="37">
        <f t="shared" si="13"/>
        <v>1.3145592035667019E-2</v>
      </c>
    </row>
    <row r="155" spans="1:13" s="29" customFormat="1" ht="27" customHeight="1" x14ac:dyDescent="0.3">
      <c r="A155" s="178"/>
      <c r="B155" s="40"/>
      <c r="C155" s="147" t="s">
        <v>168</v>
      </c>
      <c r="D155" s="32" t="s">
        <v>169</v>
      </c>
      <c r="E155" s="32"/>
      <c r="F155" s="147"/>
      <c r="G155" s="169"/>
      <c r="H155" s="149">
        <f t="shared" si="15"/>
        <v>0</v>
      </c>
      <c r="I155" s="149"/>
      <c r="J155" s="150">
        <v>0</v>
      </c>
      <c r="K155" s="150">
        <v>0</v>
      </c>
      <c r="L155" s="151">
        <f t="shared" si="12"/>
        <v>0</v>
      </c>
      <c r="M155" s="37" t="str">
        <f t="shared" si="13"/>
        <v xml:space="preserve">-    </v>
      </c>
    </row>
    <row r="156" spans="1:13" s="29" customFormat="1" ht="27" customHeight="1" x14ac:dyDescent="0.3">
      <c r="A156" s="178"/>
      <c r="B156" s="40"/>
      <c r="C156" s="147" t="s">
        <v>170</v>
      </c>
      <c r="D156" s="32" t="s">
        <v>171</v>
      </c>
      <c r="E156" s="32"/>
      <c r="F156" s="32"/>
      <c r="G156" s="169"/>
      <c r="H156" s="149">
        <f t="shared" si="15"/>
        <v>21727589.220000003</v>
      </c>
      <c r="I156" s="149"/>
      <c r="J156" s="150">
        <v>21727589.220000003</v>
      </c>
      <c r="K156" s="150">
        <v>20467991.52</v>
      </c>
      <c r="L156" s="151">
        <f t="shared" si="12"/>
        <v>1259597.700000003</v>
      </c>
      <c r="M156" s="37">
        <f t="shared" si="13"/>
        <v>6.1539877948904045E-2</v>
      </c>
    </row>
    <row r="157" spans="1:13" s="48" customFormat="1" ht="27" customHeight="1" x14ac:dyDescent="0.3">
      <c r="A157" s="38"/>
      <c r="B157" s="40"/>
      <c r="C157" s="179" t="s">
        <v>172</v>
      </c>
      <c r="D157" s="180" t="s">
        <v>173</v>
      </c>
      <c r="E157" s="180"/>
      <c r="F157" s="179"/>
      <c r="G157" s="181"/>
      <c r="H157" s="44">
        <f t="shared" si="15"/>
        <v>26604455.170000006</v>
      </c>
      <c r="I157" s="44"/>
      <c r="J157" s="150">
        <v>26604455.170000006</v>
      </c>
      <c r="K157" s="150">
        <v>24260233.969999999</v>
      </c>
      <c r="L157" s="152">
        <f t="shared" si="12"/>
        <v>2344221.2000000067</v>
      </c>
      <c r="M157" s="47">
        <f t="shared" si="13"/>
        <v>9.6628136517514673E-2</v>
      </c>
    </row>
    <row r="158" spans="1:13" s="29" customFormat="1" ht="27" customHeight="1" x14ac:dyDescent="0.3">
      <c r="A158" s="104"/>
      <c r="B158" s="76" t="s">
        <v>120</v>
      </c>
      <c r="C158" s="76"/>
      <c r="D158" s="76"/>
      <c r="E158" s="76"/>
      <c r="F158" s="76"/>
      <c r="G158" s="182"/>
      <c r="H158" s="154">
        <f>SUM(H140:H144)+SUM(H151:H157)</f>
        <v>288413781.91000003</v>
      </c>
      <c r="I158" s="154">
        <f>SUM(I140:I144)+SUM(I151:I157)</f>
        <v>57730888.670000002</v>
      </c>
      <c r="J158" s="154">
        <f>SUM(J140:J144)+SUM(J151:J157)</f>
        <v>346144670.58000004</v>
      </c>
      <c r="K158" s="154">
        <f>SUM(K140:K144)+SUM(K151:K157)</f>
        <v>309930819.25</v>
      </c>
      <c r="L158" s="155">
        <f t="shared" si="12"/>
        <v>36213851.330000043</v>
      </c>
      <c r="M158" s="81">
        <f t="shared" si="13"/>
        <v>0.11684495081074465</v>
      </c>
    </row>
    <row r="159" spans="1:13" s="48" customFormat="1" ht="9" customHeight="1" x14ac:dyDescent="0.3">
      <c r="A159" s="49"/>
      <c r="B159" s="41"/>
      <c r="C159" s="42"/>
      <c r="D159" s="42"/>
      <c r="E159" s="42"/>
      <c r="F159" s="42"/>
      <c r="G159" s="161"/>
      <c r="H159" s="183"/>
      <c r="I159" s="184"/>
      <c r="J159" s="66"/>
      <c r="K159" s="66"/>
      <c r="L159" s="152"/>
      <c r="M159" s="47"/>
    </row>
    <row r="160" spans="1:13" s="29" customFormat="1" ht="27" customHeight="1" x14ac:dyDescent="0.3">
      <c r="A160" s="30" t="s">
        <v>174</v>
      </c>
      <c r="B160" s="160" t="s">
        <v>175</v>
      </c>
      <c r="C160" s="84"/>
      <c r="D160" s="84"/>
      <c r="E160" s="84"/>
      <c r="F160" s="84"/>
      <c r="G160" s="84"/>
      <c r="H160" s="65"/>
      <c r="I160" s="34"/>
      <c r="J160" s="65"/>
      <c r="K160" s="65"/>
      <c r="L160" s="185"/>
      <c r="M160" s="37"/>
    </row>
    <row r="161" spans="1:13" s="29" customFormat="1" ht="27" customHeight="1" x14ac:dyDescent="0.3">
      <c r="A161" s="30"/>
      <c r="B161" s="147" t="s">
        <v>13</v>
      </c>
      <c r="C161" s="32" t="s">
        <v>176</v>
      </c>
      <c r="D161" s="32"/>
      <c r="E161" s="32"/>
      <c r="F161" s="32"/>
      <c r="G161" s="32"/>
      <c r="H161" s="65">
        <f t="shared" ref="H161:H162" si="16">+J161</f>
        <v>0</v>
      </c>
      <c r="I161" s="34"/>
      <c r="J161" s="150">
        <v>0</v>
      </c>
      <c r="K161" s="150">
        <v>0</v>
      </c>
      <c r="L161" s="185">
        <f>J161-K161</f>
        <v>0</v>
      </c>
      <c r="M161" s="37" t="str">
        <f>IF(K161=0,"-    ",L161/K161)</f>
        <v xml:space="preserve">-    </v>
      </c>
    </row>
    <row r="162" spans="1:13" s="29" customFormat="1" ht="27" customHeight="1" x14ac:dyDescent="0.3">
      <c r="A162" s="30"/>
      <c r="B162" s="147" t="s">
        <v>15</v>
      </c>
      <c r="C162" s="32" t="s">
        <v>177</v>
      </c>
      <c r="D162" s="32"/>
      <c r="E162" s="32"/>
      <c r="F162" s="32"/>
      <c r="G162" s="32"/>
      <c r="H162" s="65">
        <f t="shared" si="16"/>
        <v>1256448.3999999999</v>
      </c>
      <c r="I162" s="34"/>
      <c r="J162" s="150">
        <v>1256448.3999999999</v>
      </c>
      <c r="K162" s="150">
        <v>1309876.4099999999</v>
      </c>
      <c r="L162" s="185">
        <f>J162-K162</f>
        <v>-53428.010000000009</v>
      </c>
      <c r="M162" s="37">
        <f>IF(K162=0,"-    ",L162/K162)</f>
        <v>-4.0788588596690593E-2</v>
      </c>
    </row>
    <row r="163" spans="1:13" s="29" customFormat="1" ht="27" customHeight="1" x14ac:dyDescent="0.3">
      <c r="A163" s="104"/>
      <c r="B163" s="76" t="s">
        <v>178</v>
      </c>
      <c r="C163" s="76"/>
      <c r="D163" s="76"/>
      <c r="E163" s="76"/>
      <c r="F163" s="76"/>
      <c r="G163" s="76"/>
      <c r="H163" s="154">
        <f>SUM(H161:H162)</f>
        <v>1256448.3999999999</v>
      </c>
      <c r="I163" s="77">
        <f>SUM(I161:I162)</f>
        <v>0</v>
      </c>
      <c r="J163" s="154">
        <f>SUM(J161:J162)</f>
        <v>1256448.3999999999</v>
      </c>
      <c r="K163" s="154">
        <f>SUM(K161:K162)</f>
        <v>1309876.4099999999</v>
      </c>
      <c r="L163" s="155">
        <f>J163-K163</f>
        <v>-53428.010000000009</v>
      </c>
      <c r="M163" s="81">
        <f>IF(K163=0,"-    ",L163/K163)</f>
        <v>-4.0788588596690593E-2</v>
      </c>
    </row>
    <row r="164" spans="1:13" s="48" customFormat="1" ht="9" customHeight="1" thickBot="1" x14ac:dyDescent="0.35">
      <c r="A164" s="49"/>
      <c r="B164" s="41"/>
      <c r="C164" s="42"/>
      <c r="D164" s="42"/>
      <c r="E164" s="42"/>
      <c r="F164" s="42"/>
      <c r="G164" s="42"/>
      <c r="H164" s="43"/>
      <c r="I164" s="44"/>
      <c r="J164" s="66"/>
      <c r="K164" s="66"/>
      <c r="L164" s="152"/>
      <c r="M164" s="47"/>
    </row>
    <row r="165" spans="1:13" s="48" customFormat="1" ht="27" customHeight="1" thickTop="1" thickBot="1" x14ac:dyDescent="0.35">
      <c r="A165" s="105" t="s">
        <v>179</v>
      </c>
      <c r="B165" s="186"/>
      <c r="C165" s="107"/>
      <c r="D165" s="108"/>
      <c r="E165" s="108"/>
      <c r="F165" s="108"/>
      <c r="G165" s="107"/>
      <c r="H165" s="109"/>
      <c r="I165" s="110"/>
      <c r="J165" s="187">
        <f>J123+J131+J136+J158+J163</f>
        <v>544045478.06000006</v>
      </c>
      <c r="K165" s="187">
        <f>K123+K131+K136+K158+K163</f>
        <v>507783253.33999997</v>
      </c>
      <c r="L165" s="188">
        <f>J165-K165</f>
        <v>36262224.720000088</v>
      </c>
      <c r="M165" s="113">
        <f>IF(K165=0,"-    ",L165/K165)</f>
        <v>7.1412801587057734E-2</v>
      </c>
    </row>
    <row r="166" spans="1:13" s="48" customFormat="1" ht="9" customHeight="1" thickTop="1" x14ac:dyDescent="0.3">
      <c r="A166" s="49"/>
      <c r="B166" s="41"/>
      <c r="C166" s="42"/>
      <c r="D166" s="42"/>
      <c r="E166" s="42"/>
      <c r="F166" s="42"/>
      <c r="G166" s="42"/>
      <c r="H166" s="43"/>
      <c r="I166" s="44"/>
      <c r="J166" s="66"/>
      <c r="K166" s="66"/>
      <c r="L166" s="152"/>
      <c r="M166" s="47"/>
    </row>
    <row r="167" spans="1:13" s="48" customFormat="1" ht="27" customHeight="1" x14ac:dyDescent="0.3">
      <c r="A167" s="30" t="s">
        <v>180</v>
      </c>
      <c r="B167" s="160" t="s">
        <v>115</v>
      </c>
      <c r="C167" s="84"/>
      <c r="D167" s="122"/>
      <c r="E167" s="122"/>
      <c r="F167" s="122"/>
      <c r="G167" s="40"/>
      <c r="H167" s="33"/>
      <c r="I167" s="34"/>
      <c r="J167" s="65"/>
      <c r="K167" s="65"/>
      <c r="L167" s="152"/>
      <c r="M167" s="47"/>
    </row>
    <row r="168" spans="1:13" s="48" customFormat="1" ht="27" customHeight="1" x14ac:dyDescent="0.3">
      <c r="A168" s="49"/>
      <c r="B168" s="147" t="s">
        <v>13</v>
      </c>
      <c r="C168" s="123" t="s">
        <v>116</v>
      </c>
      <c r="D168" s="122"/>
      <c r="E168" s="122"/>
      <c r="F168" s="122"/>
      <c r="G168" s="40"/>
      <c r="H168" s="43"/>
      <c r="I168" s="44"/>
      <c r="J168" s="66">
        <v>0</v>
      </c>
      <c r="K168" s="66">
        <v>0</v>
      </c>
      <c r="L168" s="152">
        <f>J168-K168</f>
        <v>0</v>
      </c>
      <c r="M168" s="47" t="str">
        <f>IF(K168=0,"-    ",L168/K168)</f>
        <v xml:space="preserve">-    </v>
      </c>
    </row>
    <row r="169" spans="1:13" s="48" customFormat="1" ht="27" customHeight="1" x14ac:dyDescent="0.3">
      <c r="A169" s="49"/>
      <c r="B169" s="147" t="s">
        <v>15</v>
      </c>
      <c r="C169" s="123" t="s">
        <v>117</v>
      </c>
      <c r="D169" s="122"/>
      <c r="E169" s="122"/>
      <c r="F169" s="122"/>
      <c r="G169" s="40"/>
      <c r="H169" s="43"/>
      <c r="I169" s="44"/>
      <c r="J169" s="66">
        <v>0</v>
      </c>
      <c r="K169" s="66">
        <v>0</v>
      </c>
      <c r="L169" s="152">
        <f>J169-K169</f>
        <v>0</v>
      </c>
      <c r="M169" s="47" t="str">
        <f>IF(K169=0,"-    ",L169/K169)</f>
        <v xml:space="preserve">-    </v>
      </c>
    </row>
    <row r="170" spans="1:13" s="48" customFormat="1" ht="27" customHeight="1" x14ac:dyDescent="0.3">
      <c r="A170" s="49"/>
      <c r="B170" s="147" t="s">
        <v>17</v>
      </c>
      <c r="C170" s="123" t="s">
        <v>118</v>
      </c>
      <c r="D170" s="122"/>
      <c r="E170" s="122"/>
      <c r="F170" s="122"/>
      <c r="G170" s="40"/>
      <c r="H170" s="43"/>
      <c r="I170" s="44"/>
      <c r="J170" s="66">
        <v>30355025.559999999</v>
      </c>
      <c r="K170" s="66">
        <v>29646000</v>
      </c>
      <c r="L170" s="152">
        <f>J170-K170</f>
        <v>709025.55999999866</v>
      </c>
      <c r="M170" s="47">
        <f>IF(K170=0,"-    ",L170/K170)</f>
        <v>2.3916398839641053E-2</v>
      </c>
    </row>
    <row r="171" spans="1:13" s="48" customFormat="1" ht="27" customHeight="1" x14ac:dyDescent="0.3">
      <c r="A171" s="49"/>
      <c r="B171" s="147" t="s">
        <v>19</v>
      </c>
      <c r="C171" s="123" t="s">
        <v>119</v>
      </c>
      <c r="D171" s="122"/>
      <c r="E171" s="122"/>
      <c r="F171" s="122"/>
      <c r="G171" s="40"/>
      <c r="H171" s="43"/>
      <c r="I171" s="44"/>
      <c r="J171" s="66">
        <v>168602.5</v>
      </c>
      <c r="K171" s="66">
        <v>252602.5</v>
      </c>
      <c r="L171" s="152">
        <f>J171-K171</f>
        <v>-84000</v>
      </c>
      <c r="M171" s="47">
        <f>IF(K171=0,"-    ",L171/K171)</f>
        <v>-0.33253827654120605</v>
      </c>
    </row>
    <row r="172" spans="1:13" s="29" customFormat="1" ht="32.25" customHeight="1" thickBot="1" x14ac:dyDescent="0.35">
      <c r="A172" s="124"/>
      <c r="B172" s="126" t="s">
        <v>181</v>
      </c>
      <c r="C172" s="126"/>
      <c r="D172" s="126"/>
      <c r="E172" s="126"/>
      <c r="F172" s="126"/>
      <c r="G172" s="126"/>
      <c r="H172" s="127"/>
      <c r="I172" s="128"/>
      <c r="J172" s="189">
        <f>SUM(J168:J171)</f>
        <v>30523628.059999999</v>
      </c>
      <c r="K172" s="189">
        <f>SUM(K168:K171)</f>
        <v>29898602.5</v>
      </c>
      <c r="L172" s="190">
        <f>J172-K172</f>
        <v>625025.55999999866</v>
      </c>
      <c r="M172" s="131">
        <f>IF(K172=0,"-    ",L172/K172)</f>
        <v>2.0904841957078049E-2</v>
      </c>
    </row>
    <row r="173" spans="1:13" s="191" customFormat="1" x14ac:dyDescent="0.35">
      <c r="A173" s="132"/>
      <c r="G173" s="19"/>
      <c r="H173" s="19"/>
      <c r="I173" s="19"/>
      <c r="J173" s="19"/>
      <c r="K173" s="192"/>
      <c r="L173" s="19"/>
      <c r="M173" s="19"/>
    </row>
    <row r="174" spans="1:13" s="194" customFormat="1" x14ac:dyDescent="0.35">
      <c r="A174" s="193"/>
      <c r="G174" s="195"/>
      <c r="H174" s="195"/>
      <c r="I174" s="195"/>
      <c r="J174" s="195"/>
      <c r="K174" s="195"/>
      <c r="L174" s="195"/>
      <c r="M174" s="195"/>
    </row>
    <row r="175" spans="1:13" s="194" customFormat="1" x14ac:dyDescent="0.35">
      <c r="A175" s="193"/>
      <c r="G175" s="195"/>
      <c r="H175" s="195"/>
      <c r="I175" s="195"/>
      <c r="J175" s="196">
        <f>+J93-J165</f>
        <v>0</v>
      </c>
      <c r="K175" s="196">
        <f>+K93-K165</f>
        <v>-9.9999904632568359E-3</v>
      </c>
      <c r="L175" s="195"/>
      <c r="M175" s="195"/>
    </row>
    <row r="176" spans="1:13" s="194" customFormat="1" x14ac:dyDescent="0.35">
      <c r="A176" s="193"/>
      <c r="G176" s="195"/>
      <c r="H176" s="195"/>
      <c r="I176" s="195"/>
      <c r="J176" s="196"/>
      <c r="K176" s="196"/>
      <c r="L176" s="195"/>
      <c r="M176" s="195"/>
    </row>
    <row r="177" spans="1:13" s="194" customFormat="1" x14ac:dyDescent="0.35">
      <c r="A177" s="193"/>
      <c r="G177" s="195"/>
      <c r="H177" s="195"/>
      <c r="I177" s="195"/>
      <c r="J177" s="196"/>
      <c r="K177" s="196"/>
      <c r="L177" s="195"/>
      <c r="M177" s="195"/>
    </row>
    <row r="178" spans="1:13" s="194" customFormat="1" x14ac:dyDescent="0.35">
      <c r="A178" s="193"/>
      <c r="G178" s="195"/>
      <c r="H178" s="195"/>
      <c r="I178" s="195"/>
      <c r="J178" s="195"/>
      <c r="K178" s="195"/>
      <c r="L178" s="195"/>
      <c r="M178" s="195"/>
    </row>
    <row r="179" spans="1:13" s="194" customFormat="1" x14ac:dyDescent="0.35">
      <c r="A179" s="193"/>
      <c r="G179" s="195"/>
      <c r="H179" s="195"/>
      <c r="I179" s="195"/>
      <c r="J179" s="195"/>
      <c r="K179" s="195"/>
      <c r="L179" s="195"/>
      <c r="M179" s="195"/>
    </row>
  </sheetData>
  <sheetProtection selectLockedCells="1" selectUnlockedCells="1"/>
  <mergeCells count="23">
    <mergeCell ref="B138:G138"/>
    <mergeCell ref="E146:G146"/>
    <mergeCell ref="E147:G147"/>
    <mergeCell ref="D151:G151"/>
    <mergeCell ref="L102:M103"/>
    <mergeCell ref="A103:K103"/>
    <mergeCell ref="A105:I106"/>
    <mergeCell ref="J105:J106"/>
    <mergeCell ref="K105:K106"/>
    <mergeCell ref="L105:M105"/>
    <mergeCell ref="C28:G28"/>
    <mergeCell ref="G34:I34"/>
    <mergeCell ref="C46:G46"/>
    <mergeCell ref="E75:G75"/>
    <mergeCell ref="B101:F101"/>
    <mergeCell ref="A102:K102"/>
    <mergeCell ref="A1:K1"/>
    <mergeCell ref="L1:M2"/>
    <mergeCell ref="A2:K2"/>
    <mergeCell ref="A4:I5"/>
    <mergeCell ref="J4:J5"/>
    <mergeCell ref="K4:K5"/>
    <mergeCell ref="L4:M4"/>
  </mergeCells>
  <printOptions horizontalCentered="1"/>
  <pageMargins left="0.98425196850393704" right="0.98425196850393704" top="0.78740157480314965" bottom="0.78740157480314965" header="0.51181102362204722" footer="0.51181102362204722"/>
  <pageSetup paperSize="9" scale="42" firstPageNumber="0" fitToHeight="4" orientation="portrait" r:id="rId1"/>
  <headerFooter alignWithMargins="0">
    <oddFooter>&amp;C&amp;"Arial,Grassetto"&amp;12Stato Patrimoniale pagina &amp;P di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SP</vt:lpstr>
      <vt:lpstr>SP!Area_stampa</vt:lpstr>
      <vt:lpstr>SP!Print_Area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Labanti Roberto</dc:creator>
  <cp:lastModifiedBy>Labanti Roberto</cp:lastModifiedBy>
  <dcterms:created xsi:type="dcterms:W3CDTF">2020-10-02T12:27:10Z</dcterms:created>
  <dcterms:modified xsi:type="dcterms:W3CDTF">2020-10-02T12:29:10Z</dcterms:modified>
</cp:coreProperties>
</file>