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gotog\Desktop\Documenti Lavoro\Programmazione e controllo\BILANCIO NEW\Preventivo 2021\RELAZIONE INVIATA IN RER\"/>
    </mc:Choice>
  </mc:AlternateContent>
  <bookViews>
    <workbookView xWindow="0" yWindow="0" windowWidth="23040" windowHeight="9060" activeTab="1"/>
  </bookViews>
  <sheets>
    <sheet name="Modello CE" sheetId="1" r:id="rId1"/>
    <sheet name="Schema 118" sheetId="2" r:id="rId2"/>
  </sheets>
  <definedNames>
    <definedName name="_FilterDatabase" localSheetId="0" hidden="1">'Modello CE'!$A$2:$B$695</definedName>
    <definedName name="_xlnm.Print_Area" localSheetId="0">'Modello CE'!$A$1:$E$564</definedName>
    <definedName name="_xlnm.Print_Area" localSheetId="1">'Schema 118'!$A$1:$J$119</definedName>
    <definedName name="h">#REF!</definedName>
    <definedName name="Print_Area" localSheetId="0">'Modello CE'!$A$1:$E$564</definedName>
    <definedName name="Print_Area" localSheetId="1">'Schema 118'!$A$1:$J$119</definedName>
    <definedName name="Print_Titles" localSheetId="0">'Modello CE'!$1:$1</definedName>
    <definedName name="Print_Titles" localSheetId="1">'Schema 118'!$1:$5</definedName>
    <definedName name="_xlnm.Print_Titles" localSheetId="0">'Modello CE'!$1:$1</definedName>
    <definedName name="_xlnm.Print_Titles" localSheetId="1">'Schema 118'!$1:$5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2" l="1"/>
  <c r="J115" i="2" s="1"/>
  <c r="J114" i="2"/>
  <c r="I114" i="2"/>
  <c r="J113" i="2"/>
  <c r="I113" i="2"/>
  <c r="I112" i="2"/>
  <c r="I111" i="2"/>
  <c r="J111" i="2" s="1"/>
  <c r="G109" i="2"/>
  <c r="H109" i="2"/>
  <c r="H116" i="2" s="1"/>
  <c r="G101" i="2"/>
  <c r="H101" i="2"/>
  <c r="I102" i="2"/>
  <c r="J102" i="2" s="1"/>
  <c r="I100" i="2"/>
  <c r="J100" i="2" s="1"/>
  <c r="J99" i="2"/>
  <c r="G98" i="2"/>
  <c r="H98" i="2"/>
  <c r="J94" i="2"/>
  <c r="I94" i="2"/>
  <c r="J93" i="2"/>
  <c r="G95" i="2"/>
  <c r="J89" i="2"/>
  <c r="I89" i="2"/>
  <c r="H90" i="2"/>
  <c r="I88" i="2"/>
  <c r="J88" i="2" s="1"/>
  <c r="I82" i="2"/>
  <c r="I81" i="2"/>
  <c r="J81" i="2" s="1"/>
  <c r="J80" i="2"/>
  <c r="I80" i="2"/>
  <c r="H78" i="2"/>
  <c r="I79" i="2"/>
  <c r="J79" i="2" s="1"/>
  <c r="G78" i="2"/>
  <c r="I78" i="2" s="1"/>
  <c r="I77" i="2"/>
  <c r="J77" i="2" s="1"/>
  <c r="G75" i="2"/>
  <c r="I75" i="2" s="1"/>
  <c r="J75" i="2" s="1"/>
  <c r="H75" i="2"/>
  <c r="I74" i="2"/>
  <c r="I73" i="2"/>
  <c r="J73" i="2" s="1"/>
  <c r="J72" i="2"/>
  <c r="I72" i="2"/>
  <c r="H70" i="2"/>
  <c r="I71" i="2"/>
  <c r="J71" i="2" s="1"/>
  <c r="G70" i="2"/>
  <c r="I69" i="2"/>
  <c r="J69" i="2" s="1"/>
  <c r="I68" i="2"/>
  <c r="I67" i="2"/>
  <c r="J67" i="2" s="1"/>
  <c r="I66" i="2"/>
  <c r="I65" i="2"/>
  <c r="J65" i="2" s="1"/>
  <c r="G63" i="2"/>
  <c r="I63" i="2" s="1"/>
  <c r="J63" i="2" s="1"/>
  <c r="H63" i="2"/>
  <c r="J62" i="2"/>
  <c r="I62" i="2"/>
  <c r="I61" i="2"/>
  <c r="J61" i="2" s="1"/>
  <c r="I60" i="2"/>
  <c r="I59" i="2"/>
  <c r="J59" i="2" s="1"/>
  <c r="G57" i="2"/>
  <c r="I57" i="2" s="1"/>
  <c r="J57" i="2" s="1"/>
  <c r="H57" i="2"/>
  <c r="J56" i="2"/>
  <c r="I56" i="2"/>
  <c r="I55" i="2"/>
  <c r="J55" i="2" s="1"/>
  <c r="J54" i="2"/>
  <c r="I54" i="2"/>
  <c r="I53" i="2"/>
  <c r="J53" i="2" s="1"/>
  <c r="I52" i="2"/>
  <c r="I51" i="2"/>
  <c r="J51" i="2" s="1"/>
  <c r="J50" i="2"/>
  <c r="I50" i="2"/>
  <c r="I49" i="2"/>
  <c r="J49" i="2" s="1"/>
  <c r="I48" i="2"/>
  <c r="I47" i="2"/>
  <c r="J47" i="2" s="1"/>
  <c r="J46" i="2"/>
  <c r="I46" i="2"/>
  <c r="I45" i="2"/>
  <c r="J45" i="2" s="1"/>
  <c r="I44" i="2"/>
  <c r="I43" i="2"/>
  <c r="J43" i="2" s="1"/>
  <c r="J42" i="2"/>
  <c r="I42" i="2"/>
  <c r="I41" i="2"/>
  <c r="J41" i="2" s="1"/>
  <c r="G39" i="2"/>
  <c r="I39" i="2" s="1"/>
  <c r="J39" i="2" s="1"/>
  <c r="H39" i="2"/>
  <c r="J38" i="2"/>
  <c r="I38" i="2"/>
  <c r="H36" i="2"/>
  <c r="I37" i="2"/>
  <c r="J37" i="2" s="1"/>
  <c r="G36" i="2"/>
  <c r="I32" i="2"/>
  <c r="J31" i="2"/>
  <c r="I31" i="2"/>
  <c r="J30" i="2"/>
  <c r="I30" i="2"/>
  <c r="I29" i="2"/>
  <c r="J29" i="2" s="1"/>
  <c r="I28" i="2"/>
  <c r="I27" i="2"/>
  <c r="J27" i="2" s="1"/>
  <c r="J26" i="2"/>
  <c r="I26" i="2"/>
  <c r="H24" i="2"/>
  <c r="I25" i="2"/>
  <c r="J25" i="2" s="1"/>
  <c r="G24" i="2"/>
  <c r="I24" i="2" s="1"/>
  <c r="I23" i="2"/>
  <c r="J23" i="2" s="1"/>
  <c r="J22" i="2"/>
  <c r="I22" i="2"/>
  <c r="J21" i="2"/>
  <c r="I21" i="2"/>
  <c r="I20" i="2"/>
  <c r="I19" i="2"/>
  <c r="J19" i="2" s="1"/>
  <c r="J18" i="2"/>
  <c r="G16" i="2"/>
  <c r="J17" i="2"/>
  <c r="H16" i="2"/>
  <c r="I17" i="2"/>
  <c r="I15" i="2"/>
  <c r="J15" i="2" s="1"/>
  <c r="J14" i="2"/>
  <c r="I14" i="2"/>
  <c r="J13" i="2"/>
  <c r="I13" i="2"/>
  <c r="I12" i="2"/>
  <c r="J11" i="2"/>
  <c r="I11" i="2"/>
  <c r="J10" i="2"/>
  <c r="G9" i="2"/>
  <c r="I9" i="2" s="1"/>
  <c r="J9" i="2" s="1"/>
  <c r="H9" i="2"/>
  <c r="G7" i="2"/>
  <c r="E562" i="1"/>
  <c r="E561" i="1"/>
  <c r="C559" i="1"/>
  <c r="D559" i="1"/>
  <c r="E559" i="1"/>
  <c r="E558" i="1"/>
  <c r="E557" i="1"/>
  <c r="E556" i="1"/>
  <c r="D554" i="1"/>
  <c r="D563" i="1" s="1"/>
  <c r="C554" i="1"/>
  <c r="E553" i="1"/>
  <c r="E550" i="1"/>
  <c r="E549" i="1"/>
  <c r="E548" i="1"/>
  <c r="E547" i="1"/>
  <c r="E546" i="1"/>
  <c r="E545" i="1"/>
  <c r="E544" i="1"/>
  <c r="C542" i="1"/>
  <c r="D542" i="1"/>
  <c r="D539" i="1" s="1"/>
  <c r="E541" i="1"/>
  <c r="E538" i="1"/>
  <c r="E537" i="1"/>
  <c r="E536" i="1"/>
  <c r="E535" i="1"/>
  <c r="E533" i="1"/>
  <c r="E532" i="1"/>
  <c r="D530" i="1"/>
  <c r="E529" i="1"/>
  <c r="E527" i="1"/>
  <c r="C525" i="1"/>
  <c r="D525" i="1"/>
  <c r="E523" i="1"/>
  <c r="E522" i="1"/>
  <c r="E520" i="1"/>
  <c r="E518" i="1"/>
  <c r="E517" i="1"/>
  <c r="E516" i="1"/>
  <c r="E514" i="1"/>
  <c r="E513" i="1"/>
  <c r="E512" i="1"/>
  <c r="E511" i="1"/>
  <c r="D510" i="1"/>
  <c r="E509" i="1"/>
  <c r="D508" i="1"/>
  <c r="E507" i="1"/>
  <c r="E506" i="1"/>
  <c r="E505" i="1"/>
  <c r="E504" i="1"/>
  <c r="E503" i="1"/>
  <c r="C500" i="1"/>
  <c r="E501" i="1"/>
  <c r="E494" i="1"/>
  <c r="E492" i="1"/>
  <c r="D491" i="1"/>
  <c r="E489" i="1"/>
  <c r="C491" i="1"/>
  <c r="E488" i="1"/>
  <c r="E486" i="1"/>
  <c r="E485" i="1"/>
  <c r="C484" i="1"/>
  <c r="D484" i="1"/>
  <c r="E483" i="1"/>
  <c r="E482" i="1"/>
  <c r="E481" i="1"/>
  <c r="C480" i="1"/>
  <c r="D474" i="1"/>
  <c r="E478" i="1"/>
  <c r="E477" i="1"/>
  <c r="E475" i="1"/>
  <c r="E473" i="1"/>
  <c r="E472" i="1"/>
  <c r="C470" i="1"/>
  <c r="D470" i="1"/>
  <c r="E467" i="1"/>
  <c r="E462" i="1"/>
  <c r="E461" i="1"/>
  <c r="E460" i="1"/>
  <c r="E459" i="1"/>
  <c r="C457" i="1"/>
  <c r="D457" i="1"/>
  <c r="E456" i="1"/>
  <c r="E455" i="1"/>
  <c r="E454" i="1"/>
  <c r="E453" i="1"/>
  <c r="E452" i="1"/>
  <c r="E451" i="1"/>
  <c r="D450" i="1"/>
  <c r="E449" i="1"/>
  <c r="E448" i="1"/>
  <c r="E447" i="1"/>
  <c r="E446" i="1"/>
  <c r="E445" i="1"/>
  <c r="E444" i="1"/>
  <c r="E443" i="1"/>
  <c r="D441" i="1"/>
  <c r="D440" i="1" s="1"/>
  <c r="E439" i="1"/>
  <c r="E438" i="1"/>
  <c r="E437" i="1"/>
  <c r="E436" i="1"/>
  <c r="E435" i="1"/>
  <c r="C433" i="1"/>
  <c r="E433" i="1" s="1"/>
  <c r="D433" i="1"/>
  <c r="E432" i="1"/>
  <c r="E431" i="1"/>
  <c r="E430" i="1"/>
  <c r="E429" i="1"/>
  <c r="E428" i="1"/>
  <c r="E427" i="1"/>
  <c r="E426" i="1"/>
  <c r="E425" i="1"/>
  <c r="D424" i="1"/>
  <c r="D423" i="1" s="1"/>
  <c r="E422" i="1"/>
  <c r="C420" i="1"/>
  <c r="D420" i="1"/>
  <c r="E420" i="1" s="1"/>
  <c r="E419" i="1"/>
  <c r="E417" i="1"/>
  <c r="C416" i="1"/>
  <c r="C415" i="1" s="1"/>
  <c r="E414" i="1"/>
  <c r="E412" i="1"/>
  <c r="E411" i="1"/>
  <c r="E410" i="1"/>
  <c r="E409" i="1"/>
  <c r="D408" i="1"/>
  <c r="E407" i="1"/>
  <c r="E406" i="1"/>
  <c r="E404" i="1"/>
  <c r="E403" i="1"/>
  <c r="C401" i="1"/>
  <c r="E400" i="1"/>
  <c r="E399" i="1"/>
  <c r="E398" i="1"/>
  <c r="D397" i="1"/>
  <c r="E395" i="1"/>
  <c r="D392" i="1"/>
  <c r="E393" i="1"/>
  <c r="C392" i="1"/>
  <c r="E391" i="1"/>
  <c r="E390" i="1"/>
  <c r="C388" i="1"/>
  <c r="C387" i="1" s="1"/>
  <c r="D388" i="1"/>
  <c r="E385" i="1"/>
  <c r="E384" i="1"/>
  <c r="D383" i="1"/>
  <c r="D378" i="1" s="1"/>
  <c r="C383" i="1"/>
  <c r="E382" i="1"/>
  <c r="E381" i="1"/>
  <c r="E380" i="1"/>
  <c r="C379" i="1"/>
  <c r="E379" i="1" s="1"/>
  <c r="D379" i="1"/>
  <c r="E377" i="1"/>
  <c r="E376" i="1"/>
  <c r="D374" i="1"/>
  <c r="E373" i="1"/>
  <c r="E372" i="1"/>
  <c r="E371" i="1"/>
  <c r="D370" i="1"/>
  <c r="E369" i="1"/>
  <c r="E368" i="1"/>
  <c r="D366" i="1"/>
  <c r="E362" i="1"/>
  <c r="E361" i="1"/>
  <c r="E360" i="1"/>
  <c r="D358" i="1"/>
  <c r="E357" i="1"/>
  <c r="E356" i="1"/>
  <c r="C355" i="1"/>
  <c r="D355" i="1"/>
  <c r="E352" i="1"/>
  <c r="E351" i="1"/>
  <c r="E350" i="1"/>
  <c r="E349" i="1"/>
  <c r="E348" i="1"/>
  <c r="C345" i="1"/>
  <c r="D345" i="1"/>
  <c r="E344" i="1"/>
  <c r="D342" i="1"/>
  <c r="E341" i="1"/>
  <c r="E340" i="1"/>
  <c r="E339" i="1"/>
  <c r="D338" i="1"/>
  <c r="E337" i="1"/>
  <c r="E336" i="1"/>
  <c r="E334" i="1"/>
  <c r="E333" i="1"/>
  <c r="E332" i="1"/>
  <c r="E329" i="1"/>
  <c r="E326" i="1"/>
  <c r="E325" i="1"/>
  <c r="D324" i="1"/>
  <c r="E323" i="1"/>
  <c r="C321" i="1"/>
  <c r="E321" i="1" s="1"/>
  <c r="D321" i="1"/>
  <c r="E320" i="1"/>
  <c r="E319" i="1"/>
  <c r="E318" i="1"/>
  <c r="E317" i="1"/>
  <c r="E316" i="1"/>
  <c r="E315" i="1"/>
  <c r="E314" i="1"/>
  <c r="E313" i="1"/>
  <c r="E312" i="1"/>
  <c r="C311" i="1"/>
  <c r="D311" i="1"/>
  <c r="E310" i="1"/>
  <c r="E309" i="1"/>
  <c r="E306" i="1"/>
  <c r="E305" i="1"/>
  <c r="E304" i="1"/>
  <c r="E303" i="1"/>
  <c r="E302" i="1"/>
  <c r="E301" i="1"/>
  <c r="E300" i="1"/>
  <c r="E299" i="1"/>
  <c r="D298" i="1"/>
  <c r="E297" i="1"/>
  <c r="E296" i="1"/>
  <c r="D294" i="1"/>
  <c r="E293" i="1"/>
  <c r="E292" i="1"/>
  <c r="E291" i="1"/>
  <c r="E289" i="1"/>
  <c r="E288" i="1"/>
  <c r="C287" i="1"/>
  <c r="E286" i="1"/>
  <c r="E285" i="1"/>
  <c r="E283" i="1"/>
  <c r="E282" i="1"/>
  <c r="D276" i="1"/>
  <c r="E281" i="1"/>
  <c r="E280" i="1"/>
  <c r="E278" i="1"/>
  <c r="E277" i="1"/>
  <c r="E275" i="1"/>
  <c r="E273" i="1"/>
  <c r="E272" i="1"/>
  <c r="E270" i="1"/>
  <c r="E269" i="1"/>
  <c r="E267" i="1"/>
  <c r="E265" i="1"/>
  <c r="E264" i="1"/>
  <c r="E263" i="1"/>
  <c r="E262" i="1"/>
  <c r="E261" i="1"/>
  <c r="C260" i="1"/>
  <c r="C259" i="1" s="1"/>
  <c r="D260" i="1"/>
  <c r="E257" i="1"/>
  <c r="E256" i="1"/>
  <c r="E253" i="1"/>
  <c r="E252" i="1"/>
  <c r="E251" i="1"/>
  <c r="E250" i="1"/>
  <c r="E249" i="1"/>
  <c r="D248" i="1"/>
  <c r="C248" i="1"/>
  <c r="E248" i="1" s="1"/>
  <c r="E246" i="1"/>
  <c r="E245" i="1"/>
  <c r="E244" i="1"/>
  <c r="E243" i="1"/>
  <c r="E240" i="1"/>
  <c r="E239" i="1"/>
  <c r="E238" i="1"/>
  <c r="E237" i="1"/>
  <c r="E236" i="1"/>
  <c r="C235" i="1"/>
  <c r="D235" i="1"/>
  <c r="E234" i="1"/>
  <c r="E233" i="1"/>
  <c r="E232" i="1"/>
  <c r="E231" i="1"/>
  <c r="E230" i="1"/>
  <c r="D229" i="1"/>
  <c r="E228" i="1"/>
  <c r="E227" i="1"/>
  <c r="E226" i="1"/>
  <c r="E224" i="1"/>
  <c r="E223" i="1"/>
  <c r="E221" i="1"/>
  <c r="D220" i="1"/>
  <c r="E219" i="1"/>
  <c r="E218" i="1"/>
  <c r="E217" i="1"/>
  <c r="D215" i="1"/>
  <c r="E216" i="1"/>
  <c r="C215" i="1"/>
  <c r="E215" i="1" s="1"/>
  <c r="E214" i="1"/>
  <c r="E213" i="1"/>
  <c r="E212" i="1"/>
  <c r="E211" i="1"/>
  <c r="D209" i="1"/>
  <c r="C209" i="1"/>
  <c r="E208" i="1"/>
  <c r="E206" i="1"/>
  <c r="E205" i="1"/>
  <c r="E204" i="1"/>
  <c r="E203" i="1"/>
  <c r="E201" i="1"/>
  <c r="E200" i="1"/>
  <c r="E197" i="1"/>
  <c r="E196" i="1"/>
  <c r="E195" i="1"/>
  <c r="E194" i="1"/>
  <c r="E193" i="1"/>
  <c r="E192" i="1"/>
  <c r="E191" i="1"/>
  <c r="E189" i="1"/>
  <c r="E188" i="1"/>
  <c r="E187" i="1"/>
  <c r="C186" i="1"/>
  <c r="E186" i="1" s="1"/>
  <c r="D186" i="1"/>
  <c r="E185" i="1"/>
  <c r="E184" i="1"/>
  <c r="E182" i="1"/>
  <c r="E181" i="1"/>
  <c r="E180" i="1"/>
  <c r="D179" i="1"/>
  <c r="D178" i="1"/>
  <c r="E175" i="1"/>
  <c r="E174" i="1"/>
  <c r="E173" i="1"/>
  <c r="E172" i="1"/>
  <c r="E171" i="1"/>
  <c r="E170" i="1"/>
  <c r="E169" i="1"/>
  <c r="D168" i="1"/>
  <c r="E167" i="1"/>
  <c r="E166" i="1"/>
  <c r="E165" i="1"/>
  <c r="E164" i="1"/>
  <c r="E163" i="1"/>
  <c r="E161" i="1"/>
  <c r="E159" i="1"/>
  <c r="E158" i="1"/>
  <c r="E157" i="1"/>
  <c r="E156" i="1"/>
  <c r="E155" i="1"/>
  <c r="E154" i="1"/>
  <c r="E153" i="1"/>
  <c r="E152" i="1"/>
  <c r="D151" i="1"/>
  <c r="C151" i="1"/>
  <c r="E150" i="1"/>
  <c r="E149" i="1"/>
  <c r="E148" i="1"/>
  <c r="D147" i="1"/>
  <c r="C147" i="1"/>
  <c r="E146" i="1"/>
  <c r="E145" i="1"/>
  <c r="E144" i="1"/>
  <c r="D143" i="1"/>
  <c r="C143" i="1"/>
  <c r="C139" i="1" s="1"/>
  <c r="E142" i="1"/>
  <c r="E141" i="1"/>
  <c r="E140" i="1"/>
  <c r="D139" i="1"/>
  <c r="E136" i="1"/>
  <c r="E134" i="1"/>
  <c r="E133" i="1"/>
  <c r="C131" i="1"/>
  <c r="D131" i="1"/>
  <c r="E130" i="1"/>
  <c r="E129" i="1"/>
  <c r="E128" i="1"/>
  <c r="E127" i="1"/>
  <c r="E126" i="1"/>
  <c r="E125" i="1"/>
  <c r="C123" i="1"/>
  <c r="D123" i="1"/>
  <c r="E122" i="1"/>
  <c r="E121" i="1"/>
  <c r="E120" i="1"/>
  <c r="D119" i="1"/>
  <c r="E118" i="1"/>
  <c r="E117" i="1"/>
  <c r="E115" i="1"/>
  <c r="E114" i="1"/>
  <c r="D113" i="1"/>
  <c r="D112" i="1" s="1"/>
  <c r="C113" i="1"/>
  <c r="E111" i="1"/>
  <c r="E110" i="1"/>
  <c r="E109" i="1"/>
  <c r="D108" i="1"/>
  <c r="E107" i="1"/>
  <c r="E106" i="1"/>
  <c r="E104" i="1"/>
  <c r="E102" i="1"/>
  <c r="E101" i="1"/>
  <c r="D100" i="1"/>
  <c r="E99" i="1"/>
  <c r="E97" i="1"/>
  <c r="E96" i="1"/>
  <c r="E95" i="1"/>
  <c r="E94" i="1"/>
  <c r="E93" i="1"/>
  <c r="E92" i="1"/>
  <c r="E91" i="1"/>
  <c r="D90" i="1"/>
  <c r="E89" i="1"/>
  <c r="E88" i="1"/>
  <c r="E87" i="1"/>
  <c r="E86" i="1"/>
  <c r="E85" i="1"/>
  <c r="E84" i="1"/>
  <c r="D83" i="1"/>
  <c r="C83" i="1"/>
  <c r="E82" i="1"/>
  <c r="E81" i="1"/>
  <c r="E80" i="1"/>
  <c r="C77" i="1"/>
  <c r="E7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C45" i="1"/>
  <c r="E46" i="1"/>
  <c r="E42" i="1"/>
  <c r="E41" i="1"/>
  <c r="E40" i="1"/>
  <c r="C37" i="1"/>
  <c r="E38" i="1"/>
  <c r="E36" i="1"/>
  <c r="E35" i="1"/>
  <c r="D34" i="1"/>
  <c r="E33" i="1"/>
  <c r="E32" i="1"/>
  <c r="E31" i="1"/>
  <c r="D28" i="1"/>
  <c r="C28" i="1"/>
  <c r="E28" i="1" s="1"/>
  <c r="E27" i="1"/>
  <c r="E26" i="1"/>
  <c r="E25" i="1"/>
  <c r="E24" i="1"/>
  <c r="C22" i="1"/>
  <c r="D22" i="1"/>
  <c r="E21" i="1"/>
  <c r="D19" i="1"/>
  <c r="C19" i="1"/>
  <c r="E18" i="1"/>
  <c r="E17" i="1"/>
  <c r="E16" i="1"/>
  <c r="C14" i="1"/>
  <c r="D14" i="1"/>
  <c r="E12" i="1"/>
  <c r="E11" i="1"/>
  <c r="E10" i="1"/>
  <c r="E9" i="1"/>
  <c r="E6" i="1"/>
  <c r="E19" i="1" l="1"/>
  <c r="D308" i="1"/>
  <c r="E484" i="1"/>
  <c r="D13" i="1"/>
  <c r="E311" i="1"/>
  <c r="D365" i="1"/>
  <c r="D364" i="1" s="1"/>
  <c r="J68" i="2"/>
  <c r="J112" i="2"/>
  <c r="J24" i="2"/>
  <c r="G83" i="2"/>
  <c r="I70" i="2"/>
  <c r="J70" i="2" s="1"/>
  <c r="J74" i="2"/>
  <c r="J78" i="2"/>
  <c r="H104" i="2"/>
  <c r="J103" i="2"/>
  <c r="J64" i="2"/>
  <c r="J12" i="2"/>
  <c r="J28" i="2"/>
  <c r="J32" i="2"/>
  <c r="J44" i="2"/>
  <c r="J52" i="2"/>
  <c r="I16" i="2"/>
  <c r="J16" i="2" s="1"/>
  <c r="J66" i="2"/>
  <c r="I98" i="2"/>
  <c r="J98" i="2" s="1"/>
  <c r="G104" i="2"/>
  <c r="I7" i="2"/>
  <c r="G33" i="2"/>
  <c r="J8" i="2"/>
  <c r="J60" i="2"/>
  <c r="J82" i="2"/>
  <c r="H7" i="2"/>
  <c r="J48" i="2"/>
  <c r="I101" i="2"/>
  <c r="J101" i="2" s="1"/>
  <c r="H83" i="2"/>
  <c r="J36" i="2"/>
  <c r="J58" i="2"/>
  <c r="I109" i="2"/>
  <c r="J109" i="2" s="1"/>
  <c r="G116" i="2"/>
  <c r="I116" i="2" s="1"/>
  <c r="J116" i="2" s="1"/>
  <c r="J110" i="2"/>
  <c r="J20" i="2"/>
  <c r="H95" i="2"/>
  <c r="J95" i="2" s="1"/>
  <c r="I8" i="2"/>
  <c r="I10" i="2"/>
  <c r="I18" i="2"/>
  <c r="I36" i="2"/>
  <c r="I40" i="2"/>
  <c r="J40" i="2" s="1"/>
  <c r="I58" i="2"/>
  <c r="I64" i="2"/>
  <c r="I76" i="2"/>
  <c r="J76" i="2" s="1"/>
  <c r="I93" i="2"/>
  <c r="I99" i="2"/>
  <c r="I103" i="2"/>
  <c r="I110" i="2"/>
  <c r="G90" i="2"/>
  <c r="I90" i="2" s="1"/>
  <c r="J90" i="2" s="1"/>
  <c r="E22" i="1"/>
  <c r="E83" i="1"/>
  <c r="E14" i="1"/>
  <c r="C13" i="1"/>
  <c r="E13" i="1" s="1"/>
  <c r="C374" i="1"/>
  <c r="E374" i="1" s="1"/>
  <c r="E375" i="1"/>
  <c r="E7" i="1"/>
  <c r="E15" i="1"/>
  <c r="E23" i="1"/>
  <c r="C34" i="1"/>
  <c r="E34" i="1" s="1"/>
  <c r="D37" i="1"/>
  <c r="E39" i="1"/>
  <c r="E37" i="1" s="1"/>
  <c r="D45" i="1"/>
  <c r="E47" i="1"/>
  <c r="D77" i="1"/>
  <c r="D62" i="1" s="1"/>
  <c r="E79" i="1"/>
  <c r="C179" i="1"/>
  <c r="E183" i="1"/>
  <c r="E202" i="1"/>
  <c r="E346" i="1"/>
  <c r="D353" i="1"/>
  <c r="E354" i="1"/>
  <c r="E394" i="1"/>
  <c r="C441" i="1"/>
  <c r="D528" i="1"/>
  <c r="D524" i="1" s="1"/>
  <c r="D521" i="1" s="1"/>
  <c r="D519" i="1" s="1"/>
  <c r="C474" i="1"/>
  <c r="E474" i="1" s="1"/>
  <c r="E476" i="1"/>
  <c r="D8" i="1"/>
  <c r="D5" i="1" s="1"/>
  <c r="D4" i="1" s="1"/>
  <c r="D3" i="1" s="1"/>
  <c r="E116" i="1"/>
  <c r="E143" i="1"/>
  <c r="E139" i="1" s="1"/>
  <c r="E147" i="1"/>
  <c r="C198" i="1"/>
  <c r="C190" i="1" s="1"/>
  <c r="E199" i="1"/>
  <c r="E198" i="1" s="1"/>
  <c r="D241" i="1"/>
  <c r="E242" i="1"/>
  <c r="E457" i="1"/>
  <c r="E491" i="1"/>
  <c r="E20" i="1"/>
  <c r="C276" i="1"/>
  <c r="E276" i="1" s="1"/>
  <c r="E279" i="1"/>
  <c r="C8" i="1"/>
  <c r="C5" i="1" s="1"/>
  <c r="E29" i="1"/>
  <c r="C90" i="1"/>
  <c r="E90" i="1" s="1"/>
  <c r="C112" i="1"/>
  <c r="E113" i="1"/>
  <c r="E112" i="1" s="1"/>
  <c r="E210" i="1"/>
  <c r="E209" i="1" s="1"/>
  <c r="D225" i="1"/>
  <c r="D254" i="1"/>
  <c r="E258" i="1"/>
  <c r="D259" i="1"/>
  <c r="E259" i="1" s="1"/>
  <c r="E266" i="1"/>
  <c r="E330" i="1"/>
  <c r="E345" i="1"/>
  <c r="E542" i="1"/>
  <c r="D268" i="1"/>
  <c r="E274" i="1"/>
  <c r="C358" i="1"/>
  <c r="E358" i="1" s="1"/>
  <c r="E359" i="1"/>
  <c r="E515" i="1"/>
  <c r="C510" i="1"/>
  <c r="E162" i="1"/>
  <c r="D160" i="1"/>
  <c r="D138" i="1" s="1"/>
  <c r="D137" i="1" s="1"/>
  <c r="D287" i="1"/>
  <c r="D284" i="1" s="1"/>
  <c r="E290" i="1"/>
  <c r="C331" i="1"/>
  <c r="E335" i="1"/>
  <c r="E331" i="1" s="1"/>
  <c r="C342" i="1"/>
  <c r="E342" i="1" s="1"/>
  <c r="E343" i="1"/>
  <c r="C353" i="1"/>
  <c r="E353" i="1" s="1"/>
  <c r="D405" i="1"/>
  <c r="C62" i="1"/>
  <c r="E62" i="1" s="1"/>
  <c r="C103" i="1"/>
  <c r="E105" i="1"/>
  <c r="E108" i="1"/>
  <c r="E207" i="1"/>
  <c r="E386" i="1"/>
  <c r="E392" i="1"/>
  <c r="D401" i="1"/>
  <c r="E401" i="1" s="1"/>
  <c r="E402" i="1"/>
  <c r="E525" i="1"/>
  <c r="C530" i="1"/>
  <c r="E531" i="1"/>
  <c r="E534" i="1"/>
  <c r="E30" i="1"/>
  <c r="D198" i="1"/>
  <c r="D190" i="1" s="1"/>
  <c r="D177" i="1" s="1"/>
  <c r="C497" i="1"/>
  <c r="E499" i="1"/>
  <c r="C220" i="1"/>
  <c r="E220" i="1" s="1"/>
  <c r="C254" i="1"/>
  <c r="E254" i="1" s="1"/>
  <c r="E255" i="1"/>
  <c r="E260" i="1"/>
  <c r="E388" i="1"/>
  <c r="E151" i="1"/>
  <c r="E235" i="1"/>
  <c r="C241" i="1"/>
  <c r="E247" i="1"/>
  <c r="C268" i="1"/>
  <c r="E268" i="1" s="1"/>
  <c r="E271" i="1"/>
  <c r="C294" i="1"/>
  <c r="E295" i="1"/>
  <c r="C324" i="1"/>
  <c r="E327" i="1"/>
  <c r="C366" i="1"/>
  <c r="E367" i="1"/>
  <c r="E383" i="1"/>
  <c r="D387" i="1"/>
  <c r="E418" i="1"/>
  <c r="D416" i="1"/>
  <c r="D415" i="1" s="1"/>
  <c r="E415" i="1" s="1"/>
  <c r="E470" i="1"/>
  <c r="C487" i="1"/>
  <c r="E479" i="1"/>
  <c r="D500" i="1"/>
  <c r="D497" i="1" s="1"/>
  <c r="D495" i="1" s="1"/>
  <c r="D493" i="1" s="1"/>
  <c r="C539" i="1"/>
  <c r="E539" i="1" s="1"/>
  <c r="C563" i="1"/>
  <c r="E563" i="1" s="1"/>
  <c r="E554" i="1"/>
  <c r="C100" i="1"/>
  <c r="D103" i="1"/>
  <c r="D98" i="1" s="1"/>
  <c r="C108" i="1"/>
  <c r="C298" i="1"/>
  <c r="E298" i="1" s="1"/>
  <c r="C338" i="1"/>
  <c r="C370" i="1"/>
  <c r="E370" i="1" s="1"/>
  <c r="C378" i="1"/>
  <c r="E378" i="1" s="1"/>
  <c r="C450" i="1"/>
  <c r="E450" i="1" s="1"/>
  <c r="C119" i="1"/>
  <c r="E119" i="1" s="1"/>
  <c r="E124" i="1"/>
  <c r="E123" i="1" s="1"/>
  <c r="E132" i="1"/>
  <c r="E131" i="1" s="1"/>
  <c r="C229" i="1"/>
  <c r="E322" i="1"/>
  <c r="C397" i="1"/>
  <c r="C413" i="1"/>
  <c r="E434" i="1"/>
  <c r="E442" i="1"/>
  <c r="E458" i="1"/>
  <c r="E471" i="1"/>
  <c r="E502" i="1"/>
  <c r="E526" i="1"/>
  <c r="E543" i="1"/>
  <c r="C160" i="1"/>
  <c r="E160" i="1" s="1"/>
  <c r="C168" i="1"/>
  <c r="E168" i="1" s="1"/>
  <c r="D331" i="1"/>
  <c r="D328" i="1" s="1"/>
  <c r="D307" i="1" s="1"/>
  <c r="E389" i="1"/>
  <c r="C408" i="1"/>
  <c r="E408" i="1" s="1"/>
  <c r="E421" i="1"/>
  <c r="C424" i="1"/>
  <c r="D480" i="1"/>
  <c r="E480" i="1" s="1"/>
  <c r="E490" i="1"/>
  <c r="E496" i="1"/>
  <c r="E560" i="1"/>
  <c r="E555" i="1"/>
  <c r="E347" i="1"/>
  <c r="E355" i="1"/>
  <c r="E222" i="1"/>
  <c r="E416" i="1" l="1"/>
  <c r="E190" i="1"/>
  <c r="D413" i="1"/>
  <c r="D551" i="1"/>
  <c r="J104" i="2"/>
  <c r="I33" i="2"/>
  <c r="G85" i="2"/>
  <c r="I95" i="2"/>
  <c r="I104" i="2"/>
  <c r="H33" i="2"/>
  <c r="J7" i="2"/>
  <c r="I83" i="2"/>
  <c r="J83" i="2" s="1"/>
  <c r="D363" i="1"/>
  <c r="C4" i="1"/>
  <c r="E5" i="1"/>
  <c r="D176" i="1"/>
  <c r="D468" i="1" s="1"/>
  <c r="C225" i="1"/>
  <c r="E225" i="1" s="1"/>
  <c r="E229" i="1"/>
  <c r="D396" i="1"/>
  <c r="E103" i="1"/>
  <c r="E77" i="1"/>
  <c r="C508" i="1"/>
  <c r="E508" i="1" s="1"/>
  <c r="E510" i="1"/>
  <c r="E366" i="1"/>
  <c r="C365" i="1"/>
  <c r="C308" i="1"/>
  <c r="E324" i="1"/>
  <c r="C528" i="1"/>
  <c r="E530" i="1"/>
  <c r="E500" i="1"/>
  <c r="E387" i="1"/>
  <c r="D44" i="1"/>
  <c r="D43" i="1" s="1"/>
  <c r="D135" i="1" s="1"/>
  <c r="E241" i="1"/>
  <c r="C98" i="1"/>
  <c r="E98" i="1" s="1"/>
  <c r="E100" i="1"/>
  <c r="D487" i="1"/>
  <c r="E487" i="1" s="1"/>
  <c r="C328" i="1"/>
  <c r="E338" i="1"/>
  <c r="E328" i="1" s="1"/>
  <c r="C284" i="1"/>
  <c r="E284" i="1" s="1"/>
  <c r="E294" i="1"/>
  <c r="C138" i="1"/>
  <c r="E497" i="1"/>
  <c r="E424" i="1"/>
  <c r="C423" i="1"/>
  <c r="E423" i="1" s="1"/>
  <c r="E8" i="1"/>
  <c r="E45" i="1"/>
  <c r="E413" i="1"/>
  <c r="C405" i="1"/>
  <c r="E405" i="1" s="1"/>
  <c r="C396" i="1"/>
  <c r="E396" i="1" s="1"/>
  <c r="E397" i="1"/>
  <c r="E287" i="1"/>
  <c r="E441" i="1"/>
  <c r="C440" i="1"/>
  <c r="E440" i="1" s="1"/>
  <c r="E179" i="1"/>
  <c r="C178" i="1"/>
  <c r="C44" i="1"/>
  <c r="G106" i="2" l="1"/>
  <c r="J33" i="2"/>
  <c r="H85" i="2"/>
  <c r="I85" i="2" s="1"/>
  <c r="D552" i="1"/>
  <c r="D564" i="1" s="1"/>
  <c r="C3" i="1"/>
  <c r="E4" i="1"/>
  <c r="C137" i="1"/>
  <c r="E138" i="1"/>
  <c r="C177" i="1"/>
  <c r="E178" i="1"/>
  <c r="E528" i="1"/>
  <c r="C524" i="1"/>
  <c r="C43" i="1"/>
  <c r="E43" i="1" s="1"/>
  <c r="E44" i="1"/>
  <c r="C364" i="1"/>
  <c r="E365" i="1"/>
  <c r="C495" i="1"/>
  <c r="C307" i="1"/>
  <c r="E307" i="1" s="1"/>
  <c r="E308" i="1"/>
  <c r="J85" i="2" l="1"/>
  <c r="H106" i="2"/>
  <c r="I106" i="2" s="1"/>
  <c r="G118" i="2"/>
  <c r="C493" i="1"/>
  <c r="E495" i="1"/>
  <c r="E177" i="1"/>
  <c r="C176" i="1"/>
  <c r="E176" i="1" s="1"/>
  <c r="C363" i="1"/>
  <c r="E363" i="1" s="1"/>
  <c r="E364" i="1"/>
  <c r="E137" i="1"/>
  <c r="C135" i="1"/>
  <c r="E3" i="1"/>
  <c r="E524" i="1"/>
  <c r="C521" i="1"/>
  <c r="C468" i="1" l="1"/>
  <c r="E468" i="1" s="1"/>
  <c r="H118" i="2"/>
  <c r="I118" i="2" s="1"/>
  <c r="J106" i="2"/>
  <c r="C519" i="1"/>
  <c r="E519" i="1" s="1"/>
  <c r="E521" i="1"/>
  <c r="E135" i="1"/>
  <c r="E493" i="1"/>
  <c r="C551" i="1"/>
  <c r="E551" i="1" s="1"/>
  <c r="J118" i="2" l="1"/>
  <c r="C552" i="1"/>
  <c r="C564" i="1" l="1"/>
  <c r="E564" i="1" s="1"/>
  <c r="E552" i="1"/>
</calcChain>
</file>

<file path=xl/sharedStrings.xml><?xml version="1.0" encoding="utf-8"?>
<sst xmlns="http://schemas.openxmlformats.org/spreadsheetml/2006/main" count="1339" uniqueCount="1275">
  <si>
    <t>Codice CE</t>
  </si>
  <si>
    <t>Descrizione CE</t>
  </si>
  <si>
    <t>Variazione</t>
  </si>
  <si>
    <t>AA0000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</si>
  <si>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</si>
  <si>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</si>
  <si>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</si>
  <si>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</si>
  <si>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</si>
  <si>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</si>
  <si>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</si>
  <si>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</si>
  <si>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</si>
  <si>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</si>
  <si>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</si>
  <si>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</si>
  <si>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</si>
  <si>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</si>
  <si>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</si>
  <si>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</si>
  <si>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</si>
  <si>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</si>
  <si>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</si>
  <si>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</si>
  <si>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</si>
  <si>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</si>
  <si>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</si>
  <si>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</si>
  <si>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</si>
  <si>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</si>
  <si>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</si>
  <si>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</si>
  <si>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Arial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</si>
  <si>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</si>
  <si>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Arial"/>
        <family val="2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</si>
  <si>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</si>
  <si>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</si>
  <si>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</si>
  <si>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</si>
  <si>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</si>
  <si>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</si>
  <si>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</si>
  <si>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</si>
  <si>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</si>
  <si>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</si>
  <si>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</si>
  <si>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</si>
  <si>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</si>
  <si>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</si>
  <si>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</si>
  <si>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</si>
  <si>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</si>
  <si>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</si>
  <si>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</si>
  <si>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 Contributi da altri soggetti pubblici (extra fondo) - in attuazione dell'art.79, comma 1 sexies lettera c), del D.L. 112/2008, convertito con legge 133/2008 e della legge 23 dicembre 2009,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</si>
  <si>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</si>
  <si>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</si>
  <si>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</si>
  <si>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</si>
  <si>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</si>
  <si>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</si>
  <si>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</si>
  <si>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</si>
  <si>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</si>
  <si>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</si>
  <si>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</si>
  <si>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</si>
  <si>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</si>
  <si>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</si>
  <si>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</si>
  <si>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</si>
  <si>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</si>
  <si>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</si>
  <si>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</si>
  <si>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</si>
  <si>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</si>
  <si>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</si>
  <si>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</si>
  <si>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</si>
  <si>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</si>
  <si>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</si>
  <si>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</si>
  <si>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</si>
  <si>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</si>
  <si>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</si>
  <si>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</si>
  <si>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</si>
  <si>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</si>
  <si>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</si>
  <si>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</si>
  <si>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</si>
  <si>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</si>
  <si>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</si>
  <si>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</si>
  <si>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</si>
  <si>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</si>
  <si>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</si>
  <si>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</si>
  <si>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</si>
  <si>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</si>
  <si>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</si>
  <si>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</si>
  <si>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</si>
  <si>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</si>
  <si>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</si>
  <si>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</si>
  <si>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</si>
  <si>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</si>
  <si>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</si>
  <si>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</si>
  <si>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</si>
  <si>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</si>
  <si>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</si>
  <si>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</si>
  <si>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</si>
  <si>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</si>
  <si>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</si>
  <si>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</si>
  <si>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</si>
  <si>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</si>
  <si>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</si>
  <si>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</si>
  <si>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</si>
  <si>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</si>
  <si>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</si>
  <si>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</si>
  <si>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</si>
  <si>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</si>
  <si>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</si>
  <si>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</si>
  <si>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</si>
  <si>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</si>
  <si>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</si>
  <si>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</si>
  <si>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</si>
  <si>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</si>
  <si>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</si>
  <si>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</si>
  <si>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</si>
  <si>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</si>
  <si>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</si>
  <si>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</si>
  <si>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</si>
  <si>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</si>
  <si>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</si>
  <si>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</si>
  <si>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</si>
  <si>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</si>
  <si>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</si>
  <si>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</si>
  <si>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</si>
  <si>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</si>
  <si>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</si>
  <si>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</si>
  <si>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</si>
  <si>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</si>
  <si>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</si>
  <si>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</si>
  <si>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</si>
  <si>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</si>
  <si>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</si>
  <si>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</si>
  <si>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</si>
  <si>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</si>
  <si>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</si>
  <si>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</si>
  <si>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</si>
  <si>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</si>
  <si>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</si>
  <si>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</si>
  <si>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</si>
  <si>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</si>
  <si>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di pronto soccorso non seguite da ricovero da priv. Extraregione in compensazione  (mobilità attiva)</t>
  </si>
  <si>
    <t>AA0640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</si>
  <si>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</si>
  <si>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</si>
  <si>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</si>
  <si>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</si>
  <si>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</si>
  <si>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</si>
  <si>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</si>
  <si>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</si>
  <si>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</si>
  <si>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</si>
  <si>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</si>
  <si>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</si>
  <si>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</si>
  <si>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</si>
  <si>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</si>
  <si>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</si>
  <si>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</si>
  <si>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</si>
  <si>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</si>
  <si>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</si>
  <si>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</si>
  <si>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</si>
  <si>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</si>
  <si>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</si>
  <si>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</si>
  <si>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</si>
  <si>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</si>
  <si>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</si>
  <si>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</si>
  <si>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</si>
  <si>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</si>
  <si>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</si>
  <si>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</si>
  <si>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</si>
  <si>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</si>
  <si>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</si>
  <si>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</si>
  <si>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</si>
  <si>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</si>
  <si>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</si>
  <si>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</si>
  <si>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</si>
  <si>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</si>
  <si>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</si>
  <si>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</si>
  <si>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</si>
  <si>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</si>
  <si>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</si>
  <si>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</si>
  <si>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</si>
  <si>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</si>
  <si>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</si>
  <si>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</si>
  <si>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</si>
  <si>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</si>
  <si>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</si>
  <si>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</si>
  <si>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</si>
  <si>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</si>
  <si>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</si>
  <si>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</si>
  <si>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</si>
  <si>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</si>
  <si>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</si>
  <si>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</si>
  <si>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</si>
  <si>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</si>
  <si>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</si>
  <si>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</si>
  <si>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</si>
  <si>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</si>
  <si>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</si>
  <si>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</si>
  <si>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</si>
  <si>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</si>
  <si>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</si>
  <si>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</si>
  <si>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</si>
  <si>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</si>
  <si>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</si>
  <si>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</si>
  <si>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</si>
  <si>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</si>
  <si>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</si>
  <si>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</si>
  <si>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</si>
  <si>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</si>
  <si>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</si>
  <si>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</si>
  <si>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</si>
  <si>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</si>
  <si>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</si>
  <si>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</si>
  <si>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</si>
  <si>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</si>
  <si>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</si>
  <si>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</si>
  <si>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</si>
  <si>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</si>
  <si>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</si>
  <si>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</si>
  <si>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</si>
  <si>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</si>
  <si>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</si>
  <si>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</si>
  <si>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</si>
  <si>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</si>
  <si>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</si>
  <si>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</si>
  <si>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</si>
  <si>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</si>
  <si>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</si>
  <si>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</si>
  <si>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</si>
  <si>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</si>
  <si>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extra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</si>
  <si>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</si>
  <si>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</si>
  <si>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</si>
  <si>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</si>
  <si>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</si>
  <si>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</si>
  <si>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</si>
  <si>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</si>
  <si>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</si>
  <si>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</si>
  <si>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</si>
  <si>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</si>
  <si>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</si>
  <si>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</si>
  <si>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</si>
  <si>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</si>
  <si>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</si>
  <si>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</si>
  <si>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</si>
  <si>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</si>
  <si>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</si>
  <si>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</si>
  <si>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</si>
  <si>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</si>
  <si>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</si>
  <si>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</si>
  <si>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</si>
  <si>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</si>
  <si>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</si>
  <si>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</si>
  <si>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</si>
  <si>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</si>
  <si>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</si>
  <si>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</si>
  <si>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</si>
  <si>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</si>
  <si>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</si>
  <si>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</si>
  <si>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</si>
  <si>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</si>
  <si>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</si>
  <si>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</si>
  <si>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</si>
  <si>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</si>
  <si>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</si>
  <si>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</si>
  <si>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</si>
  <si>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</si>
  <si>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</si>
  <si>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</si>
  <si>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</si>
  <si>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</si>
  <si>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</si>
  <si>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</si>
  <si>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</si>
  <si>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</si>
  <si>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</si>
  <si>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</si>
  <si>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</si>
  <si>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</si>
  <si>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</si>
  <si>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</si>
  <si>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</si>
  <si>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</si>
  <si>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</si>
  <si>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</si>
  <si>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</si>
  <si>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</si>
  <si>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</si>
  <si>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</si>
  <si>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</si>
  <si>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</si>
  <si>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</si>
  <si>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</si>
  <si>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</si>
  <si>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</si>
  <si>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</si>
  <si>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</si>
  <si>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</si>
  <si>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</si>
  <si>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</si>
  <si>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</si>
  <si>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</si>
  <si>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</si>
  <si>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</si>
  <si>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</si>
  <si>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</si>
  <si>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</si>
  <si>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</si>
  <si>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</si>
  <si>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</si>
  <si>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</si>
  <si>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</si>
  <si>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non seguite da ricovero - da pubblico (Aziende sanitarie pubbliche della Regione)</t>
  </si>
  <si>
    <t>BA0550</t>
  </si>
  <si>
    <t>B.2.A.3.3) - da pubblico (altri soggetti pubbl. della Regione), ad eccezione delle somministrazionidi farmaci e dispositivi ad alto costoin trattamento</t>
  </si>
  <si>
    <t>BA0551</t>
  </si>
  <si>
    <t>B.2.A.3.4) Prestazioni di pronto soccorso non seguite da ricovero - da pubblico (altri soggetti pubbl. della Regione)</t>
  </si>
  <si>
    <t>BA0560</t>
  </si>
  <si>
    <t>B.2.A.3.5) - da pubblico (Extraregione)</t>
  </si>
  <si>
    <t>BA0561</t>
  </si>
  <si>
    <t>B.2.A.3.6) - Prestazioni di pronto soccorso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</si>
  <si>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</si>
  <si>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</si>
  <si>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</si>
  <si>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</si>
  <si>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</si>
  <si>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</si>
  <si>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</si>
  <si>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</si>
  <si>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</si>
  <si>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</si>
  <si>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</si>
  <si>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</si>
  <si>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</si>
  <si>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</si>
  <si>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</si>
  <si>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</si>
  <si>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</si>
  <si>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</si>
  <si>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</si>
  <si>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da altri privati</t>
  </si>
  <si>
    <t>BA0630</t>
  </si>
  <si>
    <t>B.2.A.3.9) - da privato per cittadini non residenti - Extraregione (mobilità attiva in compensazione)</t>
  </si>
  <si>
    <t>BA0631</t>
  </si>
  <si>
    <t>B.2.A.3.10) -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</si>
  <si>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</si>
  <si>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</si>
  <si>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</si>
  <si>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</si>
  <si>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</si>
  <si>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</si>
  <si>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</si>
  <si>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</si>
  <si>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</si>
  <si>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</si>
  <si>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</si>
  <si>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</si>
  <si>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</si>
  <si>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</si>
  <si>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</si>
  <si>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</si>
  <si>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</si>
  <si>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</si>
  <si>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</si>
  <si>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</si>
  <si>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</si>
  <si>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</si>
  <si>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</si>
  <si>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</si>
  <si>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</si>
  <si>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</si>
  <si>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</si>
  <si>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</si>
  <si>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</si>
  <si>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</si>
  <si>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</si>
  <si>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</si>
  <si>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</si>
  <si>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</si>
  <si>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</si>
  <si>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</si>
  <si>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</si>
  <si>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</si>
  <si>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</si>
  <si>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</si>
  <si>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</si>
  <si>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</si>
  <si>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</si>
  <si>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</si>
  <si>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</si>
  <si>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</si>
  <si>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</si>
  <si>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</si>
  <si>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</si>
  <si>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</si>
  <si>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</si>
  <si>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</si>
  <si>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</si>
  <si>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</si>
  <si>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</si>
  <si>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</si>
  <si>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</si>
  <si>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</si>
  <si>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</si>
  <si>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</si>
  <si>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</si>
  <si>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</si>
  <si>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</si>
  <si>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</si>
  <si>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</si>
  <si>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</si>
  <si>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</si>
  <si>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</si>
  <si>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</si>
  <si>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</si>
  <si>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</si>
  <si>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</si>
  <si>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</si>
  <si>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</si>
  <si>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</si>
  <si>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</si>
  <si>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</si>
  <si>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</si>
  <si>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</si>
  <si>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</si>
  <si>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</si>
  <si>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</si>
  <si>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</si>
  <si>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</si>
  <si>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</si>
  <si>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</si>
  <si>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</si>
  <si>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</si>
  <si>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</si>
  <si>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</si>
  <si>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</si>
  <si>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</si>
  <si>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</si>
  <si>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</si>
  <si>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</si>
  <si>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</si>
  <si>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</si>
  <si>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</si>
  <si>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</si>
  <si>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</si>
  <si>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</si>
  <si>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</si>
  <si>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</si>
  <si>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</si>
  <si>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</si>
  <si>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</t>
  </si>
  <si>
    <t>BA1152</t>
  </si>
  <si>
    <t xml:space="preserve">B.2.A.12.1.B) Altre prestazioni socio-sanitarie a rilevanza sanitaria 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</si>
  <si>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</si>
  <si>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</si>
  <si>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</si>
  <si>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</si>
  <si>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</si>
  <si>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</si>
  <si>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</si>
  <si>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</si>
  <si>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</si>
  <si>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</si>
  <si>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</si>
  <si>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</si>
  <si>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</si>
  <si>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</si>
  <si>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</si>
  <si>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</si>
  <si>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</si>
  <si>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</si>
  <si>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</si>
  <si>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</si>
  <si>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</si>
  <si>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</si>
  <si>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</si>
  <si>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</si>
  <si>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</si>
  <si>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</si>
  <si>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</si>
  <si>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</si>
  <si>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</si>
  <si>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</si>
  <si>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</si>
  <si>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</si>
  <si>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</si>
  <si>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</si>
  <si>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</si>
  <si>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</si>
  <si>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</si>
  <si>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</si>
  <si>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</si>
  <si>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</si>
  <si>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</si>
  <si>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</si>
  <si>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</si>
  <si>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</si>
  <si>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</si>
  <si>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</si>
  <si>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</si>
  <si>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</si>
  <si>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</si>
  <si>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</si>
  <si>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</si>
  <si>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</si>
  <si>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</si>
  <si>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</si>
  <si>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</si>
  <si>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</si>
  <si>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</si>
  <si>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</si>
  <si>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</si>
  <si>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</si>
  <si>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</si>
  <si>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</si>
  <si>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</si>
  <si>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</si>
  <si>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</si>
  <si>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</si>
  <si>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</si>
  <si>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</si>
  <si>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</si>
  <si>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</si>
  <si>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</si>
  <si>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</si>
  <si>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</si>
  <si>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</si>
  <si>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</si>
  <si>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</si>
  <si>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</si>
  <si>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</si>
  <si>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</si>
  <si>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</si>
  <si>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</si>
  <si>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</si>
  <si>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</si>
  <si>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</si>
  <si>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</si>
  <si>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  Costi per prestazioni sanitarie erogate da aziende sanitarie estere (fatturate direttamente)</t>
  </si>
  <si>
    <t>BA1550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</si>
  <si>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</si>
  <si>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</si>
  <si>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</si>
  <si>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</si>
  <si>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</si>
  <si>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</si>
  <si>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</si>
  <si>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</si>
  <si>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</si>
  <si>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</si>
  <si>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</si>
  <si>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</si>
  <si>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</si>
  <si>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</si>
  <si>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</si>
  <si>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</si>
  <si>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</si>
  <si>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</si>
  <si>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</si>
  <si>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</si>
  <si>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</si>
  <si>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</si>
  <si>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</si>
  <si>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</si>
  <si>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</si>
  <si>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</si>
  <si>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</si>
  <si>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</si>
  <si>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</si>
  <si>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</si>
  <si>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</si>
  <si>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</si>
  <si>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</si>
  <si>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</si>
  <si>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</si>
  <si>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</si>
  <si>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</si>
  <si>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</si>
  <si>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</si>
  <si>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</si>
  <si>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</si>
  <si>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</si>
  <si>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</si>
  <si>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</si>
  <si>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</si>
  <si>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</si>
  <si>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</si>
  <si>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</si>
  <si>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</si>
  <si>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</si>
  <si>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</si>
  <si>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</si>
  <si>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</si>
  <si>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</si>
  <si>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</si>
  <si>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</si>
  <si>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</si>
  <si>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</si>
  <si>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</si>
  <si>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</si>
  <si>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</si>
  <si>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</si>
  <si>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</si>
  <si>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</si>
  <si>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</si>
  <si>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</si>
  <si>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</si>
  <si>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</si>
  <si>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</si>
  <si>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</si>
  <si>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</si>
  <si>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</si>
  <si>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</si>
  <si>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</si>
  <si>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</si>
  <si>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</si>
  <si>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</si>
  <si>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</si>
  <si>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</si>
  <si>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</si>
  <si>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</si>
  <si>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</si>
  <si>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</si>
  <si>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</si>
  <si>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</si>
  <si>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</si>
  <si>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</si>
  <si>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</si>
  <si>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</si>
  <si>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</si>
  <si>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</si>
  <si>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</si>
  <si>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</si>
  <si>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</si>
  <si>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</si>
  <si>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</si>
  <si>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</si>
  <si>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</si>
  <si>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</si>
  <si>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</si>
  <si>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</si>
  <si>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</si>
  <si>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</si>
  <si>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</si>
  <si>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</si>
  <si>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</si>
  <si>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</si>
  <si>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</si>
  <si>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</si>
  <si>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</si>
  <si>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</si>
  <si>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</si>
  <si>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</si>
  <si>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</si>
  <si>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</si>
  <si>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</si>
  <si>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</si>
  <si>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</si>
  <si>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</si>
  <si>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</si>
  <si>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</si>
  <si>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</si>
  <si>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</si>
  <si>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</si>
  <si>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</si>
  <si>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</si>
  <si>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</si>
  <si>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</si>
  <si>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</si>
  <si>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</si>
  <si>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</si>
  <si>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</si>
  <si>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</si>
  <si>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</si>
  <si>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</si>
  <si>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</si>
  <si>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</si>
  <si>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</si>
  <si>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</si>
  <si>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</si>
  <si>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</si>
  <si>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</si>
  <si>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</si>
  <si>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</si>
  <si>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</si>
  <si>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</si>
  <si>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</si>
  <si>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</si>
  <si>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</si>
  <si>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</si>
  <si>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</si>
  <si>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</si>
  <si>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</si>
  <si>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</si>
  <si>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</si>
  <si>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</si>
  <si>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</si>
  <si>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</si>
  <si>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</si>
  <si>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</si>
  <si>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</si>
  <si>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</si>
  <si>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</si>
  <si>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</si>
  <si>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</si>
  <si>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</si>
  <si>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</si>
  <si>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</si>
  <si>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</si>
  <si>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</si>
  <si>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</si>
  <si>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</si>
  <si>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</si>
  <si>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</si>
  <si>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</si>
  <si>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</si>
  <si>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</si>
  <si>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</si>
  <si>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</si>
  <si>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</si>
  <si>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</si>
  <si>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</si>
  <si>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</si>
  <si>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</si>
  <si>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</si>
  <si>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</si>
  <si>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</si>
  <si>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</si>
  <si>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</si>
  <si>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</si>
  <si>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</si>
  <si>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</si>
  <si>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</si>
  <si>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</si>
  <si>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</si>
  <si>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</si>
  <si>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</si>
  <si>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</si>
  <si>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</si>
  <si>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</si>
  <si>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</si>
  <si>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</si>
  <si>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</si>
  <si>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</si>
  <si>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</si>
  <si>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</si>
  <si>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</si>
  <si>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</si>
  <si>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</si>
  <si>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</si>
  <si>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</si>
  <si>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</si>
  <si>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</si>
  <si>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</si>
  <si>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</si>
  <si>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</si>
  <si>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</si>
  <si>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</si>
  <si>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</si>
  <si>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</si>
  <si>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B.12) Ammortamento dei fabbricati</t>
  </si>
  <si>
    <t>BA2600</t>
  </si>
  <si>
    <t>B.12.A) Ammortamenti fabbricati non strumentali (disponibili)</t>
  </si>
  <si>
    <t>BA2610</t>
  </si>
  <si>
    <t>B.12.B) Ammortamenti fabbricati strumentali (indisponibili)</t>
  </si>
  <si>
    <t>BA2620</t>
  </si>
  <si>
    <t>B.13) Ammortamenti delle altre immobilizzazioni materiali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</si>
  <si>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</si>
  <si>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</si>
  <si>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</si>
  <si>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</si>
  <si>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</si>
  <si>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</si>
  <si>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BA2660</t>
  </si>
  <si>
    <t>B.15)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</si>
  <si>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</si>
  <si>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</si>
  <si>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</si>
  <si>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</si>
  <si>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</si>
  <si>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</si>
  <si>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</si>
  <si>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</si>
  <si>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</si>
  <si>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</si>
  <si>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</si>
  <si>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</si>
  <si>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</si>
  <si>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</si>
  <si>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</si>
  <si>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</si>
  <si>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</si>
  <si>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</si>
  <si>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</si>
  <si>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</si>
  <si>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</si>
  <si>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</si>
  <si>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</si>
  <si>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</si>
  <si>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</si>
  <si>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</si>
  <si>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</si>
  <si>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</si>
  <si>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</si>
  <si>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</si>
  <si>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</si>
  <si>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</si>
  <si>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</si>
  <si>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B.16) Accantonamenti dell’esercizio</t>
  </si>
  <si>
    <t>BA2700</t>
  </si>
  <si>
    <t>B.16.A)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</si>
  <si>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</si>
  <si>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</si>
  <si>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</si>
  <si>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</si>
  <si>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</si>
  <si>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</si>
  <si>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</si>
  <si>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</si>
  <si>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</si>
  <si>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</si>
  <si>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</si>
  <si>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</si>
  <si>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</si>
  <si>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</si>
  <si>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</si>
  <si>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B.16.B) Accantonamenti per premio di operosità (SUMAI)</t>
  </si>
  <si>
    <t>BA2770</t>
  </si>
  <si>
    <t>B.16.C) Accantonamenti per quote inutilizzate di contributi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</si>
  <si>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</si>
  <si>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</si>
  <si>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</si>
  <si>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</si>
  <si>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</si>
  <si>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</si>
  <si>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</si>
  <si>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</si>
  <si>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</si>
  <si>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</si>
  <si>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</si>
  <si>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</si>
  <si>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</si>
  <si>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B.16.D)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</si>
  <si>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</si>
  <si>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</si>
  <si>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</si>
  <si>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</si>
  <si>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</si>
  <si>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</si>
  <si>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</si>
  <si>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</si>
  <si>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</si>
  <si>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</si>
  <si>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</si>
  <si>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</si>
  <si>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</si>
  <si>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</si>
  <si>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</si>
  <si>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</si>
  <si>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</si>
  <si>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</si>
  <si>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</si>
  <si>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</si>
  <si>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</si>
  <si>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</si>
  <si>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CA0000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</si>
  <si>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</si>
  <si>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</si>
  <si>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</si>
  <si>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</si>
  <si>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</si>
  <si>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</si>
  <si>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</si>
  <si>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</si>
  <si>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</si>
  <si>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</si>
  <si>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</si>
  <si>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</si>
  <si>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</si>
  <si>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</si>
  <si>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</si>
  <si>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</si>
  <si>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</si>
  <si>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</si>
  <si>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</si>
  <si>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</si>
  <si>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</si>
  <si>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</si>
  <si>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</si>
  <si>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</si>
  <si>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</si>
  <si>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</si>
  <si>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</si>
  <si>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</si>
  <si>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</si>
  <si>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</si>
  <si>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</si>
  <si>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</si>
  <si>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</si>
  <si>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</si>
  <si>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</si>
  <si>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</si>
  <si>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</si>
  <si>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DA0000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</si>
  <si>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</si>
  <si>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</si>
  <si>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</si>
  <si>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</si>
  <si>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</si>
  <si>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</si>
  <si>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</si>
  <si>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EA0000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</si>
  <si>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</si>
  <si>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</si>
  <si>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</si>
  <si>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</si>
  <si>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</si>
  <si>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</si>
  <si>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</si>
  <si>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</si>
  <si>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</si>
  <si>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</si>
  <si>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</si>
  <si>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</si>
  <si>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</si>
  <si>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</si>
  <si>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</si>
  <si>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</si>
  <si>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</si>
  <si>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</si>
  <si>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</si>
  <si>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</si>
  <si>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</si>
  <si>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</si>
  <si>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</si>
  <si>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</si>
  <si>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</si>
  <si>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</si>
  <si>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</si>
  <si>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</si>
  <si>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</si>
  <si>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</si>
  <si>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</si>
  <si>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</si>
  <si>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</si>
  <si>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</si>
  <si>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</si>
  <si>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</si>
  <si>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</si>
  <si>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</si>
  <si>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</si>
  <si>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</si>
  <si>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</si>
  <si>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</si>
  <si>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</si>
  <si>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</si>
  <si>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</si>
  <si>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</si>
  <si>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</si>
  <si>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</si>
  <si>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</si>
  <si>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</si>
  <si>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</si>
  <si>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</si>
  <si>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</si>
  <si>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</si>
  <si>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</si>
  <si>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</si>
  <si>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</si>
  <si>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</si>
  <si>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</si>
  <si>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</si>
  <si>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</si>
  <si>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</si>
  <si>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</si>
  <si>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</si>
  <si>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</si>
  <si>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</si>
  <si>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</si>
  <si>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</si>
  <si>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</si>
  <si>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</si>
  <si>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</si>
  <si>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</si>
  <si>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</si>
  <si>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</si>
  <si>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</si>
  <si>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</si>
  <si>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</si>
  <si>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</si>
  <si>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</si>
  <si>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</si>
  <si>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</si>
  <si>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</si>
  <si>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</si>
  <si>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</si>
  <si>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</si>
  <si>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</si>
  <si>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</si>
  <si>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</si>
  <si>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</si>
  <si>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</si>
  <si>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</si>
  <si>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</si>
  <si>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</si>
  <si>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</si>
  <si>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</si>
  <si>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</si>
  <si>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</si>
  <si>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</si>
  <si>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</si>
  <si>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</si>
  <si>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</si>
  <si>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</si>
  <si>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</si>
  <si>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</si>
  <si>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</si>
  <si>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</si>
  <si>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</si>
  <si>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</si>
  <si>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</si>
  <si>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</si>
  <si>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</si>
  <si>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</si>
  <si>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</si>
  <si>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</si>
  <si>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</si>
  <si>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</si>
  <si>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</si>
  <si>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</si>
  <si>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</si>
  <si>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</si>
  <si>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</si>
  <si>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YA0000</t>
  </si>
  <si>
    <t xml:space="preserve">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</si>
  <si>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</si>
  <si>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</si>
  <si>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</si>
  <si>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</si>
  <si>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</si>
  <si>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</si>
  <si>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</si>
  <si>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</si>
  <si>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</si>
  <si>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</si>
  <si>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</si>
  <si>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</si>
  <si>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</si>
  <si>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</si>
  <si>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</si>
  <si>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</si>
  <si>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</si>
  <si>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</si>
  <si>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</si>
  <si>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</si>
  <si>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</si>
  <si>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</si>
  <si>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</si>
  <si>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</si>
  <si>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</si>
  <si>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</si>
  <si>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</si>
  <si>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</si>
  <si>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</si>
  <si>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</si>
  <si>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</si>
  <si>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</si>
  <si>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</si>
  <si>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</si>
  <si>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</si>
  <si>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</si>
  <si>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</si>
  <si>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</si>
  <si>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</si>
  <si>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</si>
  <si>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</si>
  <si>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</si>
  <si>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</si>
  <si>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</si>
  <si>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</si>
  <si>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</si>
  <si>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</si>
  <si>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</si>
  <si>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</si>
  <si>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</si>
  <si>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</si>
  <si>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</si>
  <si>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</si>
  <si>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</si>
  <si>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</si>
  <si>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</si>
  <si>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</si>
  <si>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</si>
  <si>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</si>
  <si>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</si>
  <si>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</si>
  <si>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</si>
  <si>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</si>
  <si>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</si>
  <si>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</si>
  <si>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</si>
  <si>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</si>
  <si>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</si>
  <si>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</si>
  <si>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</si>
  <si>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</si>
  <si>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</si>
  <si>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</si>
  <si>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</si>
  <si>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</si>
  <si>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</si>
  <si>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</si>
  <si>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</si>
  <si>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</si>
  <si>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</si>
  <si>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</si>
  <si>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</si>
  <si>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</si>
  <si>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</si>
  <si>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</si>
  <si>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</si>
  <si>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</si>
  <si>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</si>
  <si>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</si>
  <si>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</si>
  <si>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</si>
  <si>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</si>
  <si>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</si>
  <si>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</si>
  <si>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</si>
  <si>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</si>
  <si>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</si>
  <si>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</si>
  <si>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</si>
  <si>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</si>
  <si>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</si>
  <si>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</si>
  <si>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</si>
  <si>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</si>
  <si>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</si>
  <si>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</si>
  <si>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</si>
  <si>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</si>
  <si>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</si>
  <si>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</si>
  <si>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</si>
  <si>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</si>
  <si>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</si>
  <si>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</si>
  <si>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</si>
  <si>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</si>
  <si>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</si>
  <si>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</si>
  <si>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</si>
  <si>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</si>
  <si>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</si>
  <si>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</si>
  <si>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</si>
  <si>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</si>
  <si>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</si>
  <si>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</si>
  <si>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</si>
  <si>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</si>
  <si>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</si>
  <si>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</si>
  <si>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</si>
  <si>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</si>
  <si>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</si>
  <si>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</si>
  <si>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</si>
  <si>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</si>
  <si>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</si>
  <si>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</si>
  <si>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</si>
  <si>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</si>
  <si>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</si>
  <si>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</si>
  <si>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</si>
  <si>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</si>
  <si>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</si>
  <si>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</si>
  <si>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</si>
  <si>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</si>
  <si>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</si>
  <si>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</si>
  <si>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</si>
  <si>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</si>
  <si>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</si>
  <si>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</si>
  <si>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</si>
  <si>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</si>
  <si>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</si>
  <si>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</si>
  <si>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</si>
  <si>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</si>
  <si>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</si>
  <si>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</si>
  <si>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</si>
  <si>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</si>
  <si>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</si>
  <si>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</si>
  <si>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Consuntivo 2020</t>
  </si>
  <si>
    <t>Preventivo 2021</t>
  </si>
  <si>
    <t>VARIAZIONE 2021/2020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</si>
</sst>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_(* #,##0_);_(* \(#,##0\);_(* &quot;-&quot;_);_(@_)"/>
    <numFmt numFmtId="166" formatCode="_ * #,##0_ ;_ * \-#,##0_ ;_ * &quot;-&quot;_ ;_ @_ "/>
    <numFmt numFmtId="167" formatCode="_ * #,##0.00_ ;_ * \-#,##0.00_ ;_ * &quot;-&quot;??_ ;_ @_ "/>
    <numFmt numFmtId="168" formatCode="0.0%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2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8">
    <xf numFmtId="0" fontId="0" fillId="0" borderId="0" xfId="0"/>
    <xf numFmtId="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2" applyFont="1" applyFill="1" applyBorder="1" applyAlignment="1" applyProtection="1">
      <alignment horizontal="center" vertical="center" wrapText="1"/>
    </xf>
    <xf numFmtId="0" fontId="1" fillId="2" borderId="1" xfId="2" applyFont="1" applyFill="1" applyBorder="1" applyAlignment="1" applyProtection="1">
      <alignment horizontal="left" vertical="center" wrapText="1"/>
    </xf>
    <xf numFmtId="164" fontId="2" fillId="2" borderId="1" xfId="1" applyNumberFormat="1" applyFont="1" applyFill="1" applyBorder="1" applyAlignment="1" applyProtection="1">
      <alignment vertical="center" wrapText="1"/>
    </xf>
    <xf numFmtId="0" fontId="1" fillId="2" borderId="1" xfId="2" applyFont="1" applyFill="1" applyBorder="1" applyAlignment="1" applyProtection="1">
      <alignment horizontal="left" vertical="center" wrapText="1" indent="1"/>
    </xf>
    <xf numFmtId="164" fontId="1" fillId="2" borderId="1" xfId="1" applyNumberFormat="1" applyFont="1" applyFill="1" applyBorder="1" applyAlignment="1" applyProtection="1">
      <alignment vertical="center" wrapText="1"/>
    </xf>
    <xf numFmtId="0" fontId="1" fillId="2" borderId="1" xfId="2" applyFont="1" applyFill="1" applyBorder="1" applyAlignment="1" applyProtection="1">
      <alignment horizontal="left" vertical="center" wrapText="1" indent="2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 applyProtection="1">
      <alignment horizontal="left" vertical="center" wrapText="1" indent="3"/>
    </xf>
    <xf numFmtId="0" fontId="2" fillId="0" borderId="0" xfId="0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 indent="4"/>
    </xf>
    <xf numFmtId="164" fontId="2" fillId="0" borderId="1" xfId="1" applyNumberFormat="1" applyFont="1" applyFill="1" applyBorder="1" applyAlignment="1" applyProtection="1">
      <alignment vertical="center" wrapText="1"/>
    </xf>
    <xf numFmtId="0" fontId="2" fillId="2" borderId="1" xfId="2" applyFont="1" applyFill="1" applyBorder="1" applyAlignment="1" applyProtection="1">
      <alignment horizontal="left" vertical="center" wrapText="1" indent="4"/>
    </xf>
    <xf numFmtId="0" fontId="2" fillId="0" borderId="1" xfId="2" applyFont="1" applyFill="1" applyBorder="1" applyAlignment="1" applyProtection="1">
      <alignment horizontal="left" vertical="center" wrapText="1" indent="5"/>
    </xf>
    <xf numFmtId="0" fontId="2" fillId="0" borderId="1" xfId="2" applyFont="1" applyFill="1" applyBorder="1" applyAlignment="1" applyProtection="1">
      <alignment horizontal="left" vertical="center" wrapText="1" indent="3"/>
    </xf>
    <xf numFmtId="0" fontId="1" fillId="2" borderId="1" xfId="2" applyFont="1" applyFill="1" applyBorder="1" applyAlignment="1" applyProtection="1">
      <alignment horizontal="left" vertical="center" wrapText="1" indent="3"/>
    </xf>
    <xf numFmtId="0" fontId="2" fillId="0" borderId="1" xfId="2" applyFont="1" applyFill="1" applyBorder="1" applyAlignment="1" applyProtection="1">
      <alignment horizontal="left" vertical="center" wrapText="1" indent="2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left" vertical="center" wrapText="1" indent="2"/>
    </xf>
    <xf numFmtId="0" fontId="1" fillId="0" borderId="1" xfId="2" applyFont="1" applyFill="1" applyBorder="1" applyAlignment="1" applyProtection="1">
      <alignment horizontal="left" vertical="center" wrapText="1" indent="1"/>
    </xf>
    <xf numFmtId="164" fontId="1" fillId="0" borderId="1" xfId="1" applyNumberFormat="1" applyFont="1" applyFill="1" applyBorder="1" applyAlignment="1" applyProtection="1">
      <alignment vertical="center" wrapText="1"/>
    </xf>
    <xf numFmtId="0" fontId="1" fillId="2" borderId="1" xfId="3" applyNumberFormat="1" applyFont="1" applyFill="1" applyBorder="1" applyAlignment="1">
      <alignment horizontal="center"/>
    </xf>
    <xf numFmtId="0" fontId="1" fillId="2" borderId="1" xfId="3" applyNumberFormat="1" applyFont="1" applyFill="1" applyBorder="1" applyAlignment="1">
      <alignment wrapText="1"/>
    </xf>
    <xf numFmtId="164" fontId="1" fillId="2" borderId="1" xfId="1" applyNumberFormat="1" applyFont="1" applyFill="1" applyBorder="1" applyAlignment="1">
      <alignment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 applyProtection="1">
      <alignment horizontal="left" vertical="center" wrapText="1" indent="4"/>
    </xf>
    <xf numFmtId="164" fontId="2" fillId="3" borderId="1" xfId="1" applyNumberFormat="1" applyFont="1" applyFill="1" applyBorder="1" applyAlignment="1" applyProtection="1">
      <alignment vertical="center" wrapText="1"/>
    </xf>
    <xf numFmtId="0" fontId="1" fillId="0" borderId="1" xfId="2" applyFont="1" applyFill="1" applyBorder="1" applyAlignment="1" applyProtection="1">
      <alignment horizontal="left" vertical="center" wrapText="1" indent="3"/>
    </xf>
    <xf numFmtId="0" fontId="2" fillId="2" borderId="1" xfId="2" applyFont="1" applyFill="1" applyBorder="1" applyAlignment="1" applyProtection="1">
      <alignment horizontal="left" vertical="center" wrapText="1" indent="2"/>
    </xf>
    <xf numFmtId="0" fontId="5" fillId="2" borderId="1" xfId="2" applyFont="1" applyFill="1" applyBorder="1" applyAlignment="1" applyProtection="1">
      <alignment horizontal="center" vertical="center" wrapText="1"/>
    </xf>
    <xf numFmtId="164" fontId="3" fillId="2" borderId="1" xfId="1" applyNumberFormat="1" applyFont="1" applyFill="1" applyBorder="1" applyAlignment="1" applyProtection="1">
      <alignment vertical="center" wrapText="1"/>
    </xf>
    <xf numFmtId="164" fontId="2" fillId="2" borderId="0" xfId="0" applyNumberFormat="1" applyFont="1" applyFill="1"/>
    <xf numFmtId="0" fontId="2" fillId="2" borderId="1" xfId="2" applyFont="1" applyFill="1" applyBorder="1" applyAlignment="1" applyProtection="1">
      <alignment horizontal="left" vertical="center" wrapText="1" indent="5"/>
    </xf>
    <xf numFmtId="0" fontId="2" fillId="0" borderId="1" xfId="2" applyFont="1" applyFill="1" applyBorder="1" applyAlignment="1" applyProtection="1">
      <alignment horizontal="left" vertical="center" wrapText="1" indent="6"/>
    </xf>
    <xf numFmtId="0" fontId="2" fillId="2" borderId="1" xfId="2" applyFont="1" applyFill="1" applyBorder="1" applyAlignment="1" applyProtection="1">
      <alignment horizontal="left" vertical="center" wrapText="1" indent="6"/>
    </xf>
    <xf numFmtId="0" fontId="2" fillId="0" borderId="1" xfId="4" applyFont="1" applyFill="1" applyBorder="1" applyAlignment="1">
      <alignment horizontal="center"/>
    </xf>
    <xf numFmtId="0" fontId="2" fillId="0" borderId="1" xfId="2" applyFont="1" applyFill="1" applyBorder="1" applyAlignment="1" applyProtection="1">
      <alignment horizontal="left" vertical="center" wrapText="1" indent="8"/>
    </xf>
    <xf numFmtId="164" fontId="2" fillId="0" borderId="1" xfId="1" applyNumberFormat="1" applyFont="1" applyFill="1" applyBorder="1" applyAlignment="1"/>
    <xf numFmtId="0" fontId="2" fillId="0" borderId="1" xfId="2" applyFont="1" applyFill="1" applyBorder="1" applyAlignment="1" applyProtection="1">
      <alignment horizontal="left" vertical="center" wrapText="1" indent="7"/>
    </xf>
    <xf numFmtId="164" fontId="6" fillId="0" borderId="0" xfId="1" applyNumberFormat="1" applyFont="1" applyFill="1" applyBorder="1" applyAlignment="1"/>
    <xf numFmtId="0" fontId="2" fillId="0" borderId="0" xfId="5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0" fontId="12" fillId="4" borderId="0" xfId="6" applyFont="1" applyFill="1" applyAlignment="1">
      <alignment vertical="center"/>
    </xf>
    <xf numFmtId="0" fontId="13" fillId="4" borderId="0" xfId="6" applyFont="1" applyFill="1" applyAlignment="1">
      <alignment horizontal="center" vertical="center"/>
    </xf>
    <xf numFmtId="0" fontId="14" fillId="4" borderId="0" xfId="6" applyFont="1" applyFill="1" applyAlignment="1">
      <alignment horizontal="center" vertical="center"/>
    </xf>
    <xf numFmtId="0" fontId="12" fillId="4" borderId="0" xfId="6" applyFont="1" applyFill="1"/>
    <xf numFmtId="0" fontId="17" fillId="4" borderId="0" xfId="6" applyFont="1" applyFill="1"/>
    <xf numFmtId="4" fontId="18" fillId="4" borderId="1" xfId="8" applyNumberFormat="1" applyFont="1" applyFill="1" applyBorder="1" applyAlignment="1">
      <alignment horizontal="center" vertical="center" wrapText="1"/>
    </xf>
    <xf numFmtId="4" fontId="18" fillId="4" borderId="19" xfId="8" applyNumberFormat="1" applyFont="1" applyFill="1" applyBorder="1" applyAlignment="1">
      <alignment horizontal="center" vertical="center" wrapText="1"/>
    </xf>
    <xf numFmtId="165" fontId="16" fillId="4" borderId="20" xfId="7" applyFont="1" applyFill="1" applyBorder="1" applyAlignment="1">
      <alignment horizontal="left" vertical="center"/>
    </xf>
    <xf numFmtId="165" fontId="16" fillId="4" borderId="21" xfId="7" applyFont="1" applyFill="1" applyBorder="1" applyAlignment="1">
      <alignment horizontal="left" vertical="center"/>
    </xf>
    <xf numFmtId="165" fontId="16" fillId="4" borderId="22" xfId="7" applyFont="1" applyFill="1" applyBorder="1" applyAlignment="1">
      <alignment horizontal="left" vertical="center"/>
    </xf>
    <xf numFmtId="166" fontId="16" fillId="4" borderId="23" xfId="9" applyNumberFormat="1" applyFont="1" applyFill="1" applyBorder="1" applyAlignment="1">
      <alignment vertical="center"/>
    </xf>
    <xf numFmtId="166" fontId="16" fillId="4" borderId="23" xfId="10" applyNumberFormat="1" applyFont="1" applyFill="1" applyBorder="1" applyAlignment="1">
      <alignment horizontal="center" vertical="center"/>
    </xf>
    <xf numFmtId="168" fontId="16" fillId="4" borderId="24" xfId="11" applyNumberFormat="1" applyFont="1" applyFill="1" applyBorder="1" applyAlignment="1">
      <alignment horizontal="right" vertical="center"/>
    </xf>
    <xf numFmtId="0" fontId="16" fillId="4" borderId="0" xfId="6" applyFont="1" applyFill="1" applyAlignment="1">
      <alignment vertical="center"/>
    </xf>
    <xf numFmtId="49" fontId="16" fillId="4" borderId="25" xfId="7" applyNumberFormat="1" applyFont="1" applyFill="1" applyBorder="1" applyAlignment="1">
      <alignment horizontal="left" vertical="center"/>
    </xf>
    <xf numFmtId="49" fontId="16" fillId="4" borderId="0" xfId="7" applyNumberFormat="1" applyFont="1" applyFill="1" applyBorder="1" applyAlignment="1">
      <alignment horizontal="right" vertical="center"/>
    </xf>
    <xf numFmtId="49" fontId="16" fillId="4" borderId="0" xfId="7" applyNumberFormat="1" applyFont="1" applyFill="1" applyBorder="1" applyAlignment="1">
      <alignment horizontal="left" vertical="center"/>
    </xf>
    <xf numFmtId="49" fontId="16" fillId="4" borderId="26" xfId="7" applyNumberFormat="1" applyFont="1" applyFill="1" applyBorder="1" applyAlignment="1">
      <alignment horizontal="left" vertical="center"/>
    </xf>
    <xf numFmtId="3" fontId="16" fillId="4" borderId="27" xfId="9" applyNumberFormat="1" applyFont="1" applyFill="1" applyBorder="1" applyAlignment="1">
      <alignment vertical="center"/>
    </xf>
    <xf numFmtId="3" fontId="16" fillId="4" borderId="27" xfId="10" applyNumberFormat="1" applyFont="1" applyFill="1" applyBorder="1" applyAlignment="1">
      <alignment vertical="center"/>
    </xf>
    <xf numFmtId="168" fontId="16" fillId="4" borderId="28" xfId="11" applyNumberFormat="1" applyFont="1" applyFill="1" applyBorder="1" applyAlignment="1">
      <alignment horizontal="right" vertical="center"/>
    </xf>
    <xf numFmtId="49" fontId="17" fillId="4" borderId="25" xfId="7" applyNumberFormat="1" applyFont="1" applyFill="1" applyBorder="1" applyAlignment="1">
      <alignment horizontal="left" vertical="center" wrapText="1"/>
    </xf>
    <xf numFmtId="49" fontId="17" fillId="4" borderId="0" xfId="7" applyNumberFormat="1" applyFont="1" applyFill="1" applyBorder="1" applyAlignment="1">
      <alignment horizontal="right" vertical="center" wrapText="1"/>
    </xf>
    <xf numFmtId="49" fontId="17" fillId="4" borderId="0" xfId="7" applyNumberFormat="1" applyFont="1" applyFill="1" applyBorder="1" applyAlignment="1">
      <alignment horizontal="left" vertical="center" wrapText="1"/>
    </xf>
    <xf numFmtId="3" fontId="17" fillId="4" borderId="27" xfId="9" applyNumberFormat="1" applyFont="1" applyFill="1" applyBorder="1" applyAlignment="1">
      <alignment vertical="center" wrapText="1"/>
    </xf>
    <xf numFmtId="3" fontId="17" fillId="4" borderId="27" xfId="10" applyNumberFormat="1" applyFont="1" applyFill="1" applyBorder="1" applyAlignment="1">
      <alignment vertical="center" wrapText="1"/>
    </xf>
    <xf numFmtId="168" fontId="17" fillId="4" borderId="28" xfId="11" applyNumberFormat="1" applyFont="1" applyFill="1" applyBorder="1" applyAlignment="1">
      <alignment horizontal="right" vertical="center" wrapText="1"/>
    </xf>
    <xf numFmtId="0" fontId="17" fillId="4" borderId="0" xfId="6" applyFont="1" applyFill="1" applyAlignment="1">
      <alignment vertical="center" wrapText="1"/>
    </xf>
    <xf numFmtId="49" fontId="17" fillId="4" borderId="25" xfId="7" applyNumberFormat="1" applyFont="1" applyFill="1" applyBorder="1" applyAlignment="1">
      <alignment horizontal="left" vertical="center"/>
    </xf>
    <xf numFmtId="49" fontId="17" fillId="4" borderId="0" xfId="7" applyNumberFormat="1" applyFont="1" applyFill="1" applyBorder="1" applyAlignment="1">
      <alignment horizontal="right" vertical="center"/>
    </xf>
    <xf numFmtId="49" fontId="17" fillId="4" borderId="0" xfId="7" applyNumberFormat="1" applyFont="1" applyFill="1" applyBorder="1" applyAlignment="1">
      <alignment horizontal="left" vertical="center"/>
    </xf>
    <xf numFmtId="49" fontId="17" fillId="4" borderId="26" xfId="7" applyNumberFormat="1" applyFont="1" applyFill="1" applyBorder="1" applyAlignment="1">
      <alignment horizontal="left" vertical="center"/>
    </xf>
    <xf numFmtId="3" fontId="17" fillId="4" borderId="27" xfId="9" applyNumberFormat="1" applyFont="1" applyFill="1" applyBorder="1" applyAlignment="1">
      <alignment vertical="center"/>
    </xf>
    <xf numFmtId="3" fontId="17" fillId="4" borderId="27" xfId="10" applyNumberFormat="1" applyFont="1" applyFill="1" applyBorder="1" applyAlignment="1">
      <alignment vertical="center"/>
    </xf>
    <xf numFmtId="168" fontId="17" fillId="4" borderId="28" xfId="11" applyNumberFormat="1" applyFont="1" applyFill="1" applyBorder="1" applyAlignment="1">
      <alignment horizontal="right" vertical="center"/>
    </xf>
    <xf numFmtId="0" fontId="17" fillId="4" borderId="0" xfId="6" applyFont="1" applyFill="1" applyAlignment="1">
      <alignment vertical="center"/>
    </xf>
    <xf numFmtId="49" fontId="17" fillId="0" borderId="25" xfId="7" applyNumberFormat="1" applyFont="1" applyFill="1" applyBorder="1" applyAlignment="1">
      <alignment horizontal="left" vertical="center"/>
    </xf>
    <xf numFmtId="49" fontId="17" fillId="0" borderId="0" xfId="7" applyNumberFormat="1" applyFont="1" applyFill="1" applyBorder="1" applyAlignment="1">
      <alignment horizontal="right" vertical="center"/>
    </xf>
    <xf numFmtId="49" fontId="17" fillId="0" borderId="0" xfId="7" applyNumberFormat="1" applyFont="1" applyFill="1" applyBorder="1" applyAlignment="1">
      <alignment horizontal="left" vertical="center"/>
    </xf>
    <xf numFmtId="49" fontId="19" fillId="0" borderId="0" xfId="7" applyNumberFormat="1" applyFont="1" applyFill="1" applyBorder="1" applyAlignment="1">
      <alignment horizontal="left" vertical="center"/>
    </xf>
    <xf numFmtId="49" fontId="19" fillId="0" borderId="26" xfId="7" applyNumberFormat="1" applyFont="1" applyFill="1" applyBorder="1" applyAlignment="1">
      <alignment horizontal="left" vertical="center"/>
    </xf>
    <xf numFmtId="3" fontId="17" fillId="0" borderId="26" xfId="9" applyNumberFormat="1" applyFont="1" applyFill="1" applyBorder="1" applyAlignment="1">
      <alignment vertical="center"/>
    </xf>
    <xf numFmtId="0" fontId="17" fillId="0" borderId="0" xfId="6" applyFont="1" applyFill="1" applyAlignment="1">
      <alignment vertical="center"/>
    </xf>
    <xf numFmtId="49" fontId="19" fillId="0" borderId="26" xfId="7" applyNumberFormat="1" applyFont="1" applyFill="1" applyBorder="1" applyAlignment="1">
      <alignment horizontal="left" vertical="center" wrapText="1"/>
    </xf>
    <xf numFmtId="3" fontId="17" fillId="0" borderId="27" xfId="10" applyNumberFormat="1" applyFont="1" applyFill="1" applyBorder="1" applyAlignment="1">
      <alignment vertical="center"/>
    </xf>
    <xf numFmtId="168" fontId="17" fillId="0" borderId="28" xfId="11" applyNumberFormat="1" applyFont="1" applyFill="1" applyBorder="1" applyAlignment="1">
      <alignment horizontal="right" vertical="center"/>
    </xf>
    <xf numFmtId="49" fontId="17" fillId="4" borderId="26" xfId="6" applyNumberFormat="1" applyFont="1" applyFill="1" applyBorder="1" applyAlignment="1">
      <alignment horizontal="left" vertical="center"/>
    </xf>
    <xf numFmtId="49" fontId="19" fillId="4" borderId="0" xfId="7" applyNumberFormat="1" applyFont="1" applyFill="1" applyBorder="1" applyAlignment="1">
      <alignment horizontal="left" vertical="center"/>
    </xf>
    <xf numFmtId="49" fontId="19" fillId="4" borderId="26" xfId="7" applyNumberFormat="1" applyFont="1" applyFill="1" applyBorder="1" applyAlignment="1">
      <alignment horizontal="left" vertical="center"/>
    </xf>
    <xf numFmtId="3" fontId="19" fillId="4" borderId="27" xfId="10" applyNumberFormat="1" applyFont="1" applyFill="1" applyBorder="1" applyAlignment="1">
      <alignment vertical="center"/>
    </xf>
    <xf numFmtId="168" fontId="19" fillId="4" borderId="28" xfId="11" applyNumberFormat="1" applyFont="1" applyFill="1" applyBorder="1" applyAlignment="1">
      <alignment horizontal="right" vertical="center"/>
    </xf>
    <xf numFmtId="49" fontId="16" fillId="4" borderId="25" xfId="6" applyNumberFormat="1" applyFont="1" applyFill="1" applyBorder="1" applyAlignment="1">
      <alignment horizontal="center" vertical="center"/>
    </xf>
    <xf numFmtId="3" fontId="17" fillId="0" borderId="27" xfId="9" applyNumberFormat="1" applyFont="1" applyFill="1" applyBorder="1" applyAlignment="1">
      <alignment vertical="center"/>
    </xf>
    <xf numFmtId="49" fontId="16" fillId="4" borderId="0" xfId="7" applyNumberFormat="1" applyFont="1" applyFill="1" applyBorder="1" applyAlignment="1">
      <alignment vertical="center"/>
    </xf>
    <xf numFmtId="49" fontId="16" fillId="4" borderId="0" xfId="7" applyNumberFormat="1" applyFont="1" applyFill="1" applyBorder="1" applyAlignment="1">
      <alignment vertical="center" wrapText="1"/>
    </xf>
    <xf numFmtId="49" fontId="16" fillId="4" borderId="26" xfId="7" applyNumberFormat="1" applyFont="1" applyFill="1" applyBorder="1" applyAlignment="1">
      <alignment vertical="center" wrapText="1"/>
    </xf>
    <xf numFmtId="49" fontId="16" fillId="5" borderId="15" xfId="6" applyNumberFormat="1" applyFont="1" applyFill="1" applyBorder="1" applyAlignment="1">
      <alignment horizontal="center" vertical="center"/>
    </xf>
    <xf numFmtId="3" fontId="16" fillId="5" borderId="1" xfId="10" applyNumberFormat="1" applyFont="1" applyFill="1" applyBorder="1" applyAlignment="1">
      <alignment vertical="center"/>
    </xf>
    <xf numFmtId="168" fontId="16" fillId="5" borderId="19" xfId="11" applyNumberFormat="1" applyFont="1" applyFill="1" applyBorder="1" applyAlignment="1">
      <alignment horizontal="right" vertical="center"/>
    </xf>
    <xf numFmtId="49" fontId="17" fillId="4" borderId="25" xfId="6" applyNumberFormat="1" applyFont="1" applyFill="1" applyBorder="1" applyAlignment="1">
      <alignment horizontal="center" vertical="center"/>
    </xf>
    <xf numFmtId="49" fontId="16" fillId="4" borderId="0" xfId="6" applyNumberFormat="1" applyFont="1" applyFill="1" applyBorder="1" applyAlignment="1">
      <alignment horizontal="left" vertical="center"/>
    </xf>
    <xf numFmtId="49" fontId="16" fillId="4" borderId="0" xfId="6" applyNumberFormat="1" applyFont="1" applyFill="1" applyBorder="1" applyAlignment="1">
      <alignment horizontal="center" vertical="center"/>
    </xf>
    <xf numFmtId="49" fontId="16" fillId="4" borderId="26" xfId="6" applyNumberFormat="1" applyFont="1" applyFill="1" applyBorder="1" applyAlignment="1">
      <alignment horizontal="center" vertical="center"/>
    </xf>
    <xf numFmtId="49" fontId="16" fillId="4" borderId="0" xfId="7" applyNumberFormat="1" applyFont="1" applyFill="1" applyBorder="1" applyAlignment="1">
      <alignment horizontal="center" vertical="center"/>
    </xf>
    <xf numFmtId="49" fontId="17" fillId="4" borderId="0" xfId="6" applyNumberFormat="1" applyFont="1" applyFill="1" applyBorder="1" applyAlignment="1">
      <alignment horizontal="center" vertical="center"/>
    </xf>
    <xf numFmtId="49" fontId="17" fillId="4" borderId="0" xfId="6" applyNumberFormat="1" applyFont="1" applyFill="1" applyBorder="1" applyAlignment="1">
      <alignment horizontal="right" vertical="center"/>
    </xf>
    <xf numFmtId="49" fontId="17" fillId="4" borderId="0" xfId="6" applyNumberFormat="1" applyFont="1" applyFill="1" applyBorder="1" applyAlignment="1">
      <alignment horizontal="left" vertical="center"/>
    </xf>
    <xf numFmtId="49" fontId="20" fillId="4" borderId="0" xfId="6" applyNumberFormat="1" applyFont="1" applyFill="1" applyBorder="1" applyAlignment="1">
      <alignment horizontal="center" vertical="center"/>
    </xf>
    <xf numFmtId="49" fontId="20" fillId="4" borderId="0" xfId="6" applyNumberFormat="1" applyFont="1" applyFill="1" applyBorder="1" applyAlignment="1">
      <alignment vertical="center"/>
    </xf>
    <xf numFmtId="49" fontId="20" fillId="4" borderId="26" xfId="6" applyNumberFormat="1" applyFont="1" applyFill="1" applyBorder="1" applyAlignment="1">
      <alignment vertical="center"/>
    </xf>
    <xf numFmtId="49" fontId="20" fillId="4" borderId="0" xfId="7" applyNumberFormat="1" applyFont="1" applyFill="1" applyBorder="1" applyAlignment="1">
      <alignment horizontal="right" vertical="center"/>
    </xf>
    <xf numFmtId="49" fontId="16" fillId="4" borderId="0" xfId="6" applyNumberFormat="1" applyFont="1" applyFill="1" applyBorder="1" applyAlignment="1">
      <alignment vertical="center"/>
    </xf>
    <xf numFmtId="49" fontId="17" fillId="4" borderId="0" xfId="6" applyNumberFormat="1" applyFont="1" applyFill="1" applyBorder="1" applyAlignment="1">
      <alignment vertical="center"/>
    </xf>
    <xf numFmtId="49" fontId="16" fillId="4" borderId="26" xfId="6" applyNumberFormat="1" applyFont="1" applyFill="1" applyBorder="1" applyAlignment="1">
      <alignment vertical="center"/>
    </xf>
    <xf numFmtId="49" fontId="17" fillId="4" borderId="26" xfId="6" applyNumberFormat="1" applyFont="1" applyFill="1" applyBorder="1" applyAlignment="1">
      <alignment vertical="center"/>
    </xf>
    <xf numFmtId="49" fontId="20" fillId="4" borderId="0" xfId="6" applyNumberFormat="1" applyFont="1" applyFill="1" applyBorder="1" applyAlignment="1">
      <alignment horizontal="left" vertical="center"/>
    </xf>
    <xf numFmtId="49" fontId="17" fillId="4" borderId="25" xfId="6" applyNumberFormat="1" applyFont="1" applyFill="1" applyBorder="1" applyAlignment="1">
      <alignment horizontal="left" vertical="center"/>
    </xf>
    <xf numFmtId="3" fontId="16" fillId="6" borderId="32" xfId="10" applyNumberFormat="1" applyFont="1" applyFill="1" applyBorder="1" applyAlignment="1">
      <alignment vertical="center"/>
    </xf>
    <xf numFmtId="168" fontId="16" fillId="6" borderId="33" xfId="11" applyNumberFormat="1" applyFont="1" applyFill="1" applyBorder="1" applyAlignment="1">
      <alignment horizontal="right" vertical="center"/>
    </xf>
    <xf numFmtId="0" fontId="16" fillId="4" borderId="0" xfId="6" applyFont="1" applyFill="1" applyBorder="1" applyAlignment="1">
      <alignment vertical="center"/>
    </xf>
    <xf numFmtId="49" fontId="16" fillId="4" borderId="34" xfId="7" applyNumberFormat="1" applyFont="1" applyFill="1" applyBorder="1" applyAlignment="1">
      <alignment horizontal="left" vertical="center"/>
    </xf>
    <xf numFmtId="49" fontId="16" fillId="4" borderId="35" xfId="6" applyNumberFormat="1" applyFont="1" applyFill="1" applyBorder="1" applyAlignment="1">
      <alignment horizontal="center" vertical="center"/>
    </xf>
    <xf numFmtId="49" fontId="16" fillId="4" borderId="35" xfId="6" applyNumberFormat="1" applyFont="1" applyFill="1" applyBorder="1" applyAlignment="1">
      <alignment horizontal="left" vertical="center"/>
    </xf>
    <xf numFmtId="49" fontId="16" fillId="4" borderId="35" xfId="6" applyNumberFormat="1" applyFont="1" applyFill="1" applyBorder="1" applyAlignment="1">
      <alignment vertical="center"/>
    </xf>
    <xf numFmtId="49" fontId="16" fillId="4" borderId="36" xfId="6" applyNumberFormat="1" applyFont="1" applyFill="1" applyBorder="1" applyAlignment="1">
      <alignment vertical="center"/>
    </xf>
    <xf numFmtId="3" fontId="16" fillId="4" borderId="37" xfId="9" applyNumberFormat="1" applyFont="1" applyFill="1" applyBorder="1" applyAlignment="1">
      <alignment vertical="center"/>
    </xf>
    <xf numFmtId="3" fontId="16" fillId="4" borderId="37" xfId="10" applyNumberFormat="1" applyFont="1" applyFill="1" applyBorder="1" applyAlignment="1">
      <alignment vertical="center"/>
    </xf>
    <xf numFmtId="168" fontId="16" fillId="4" borderId="38" xfId="11" applyNumberFormat="1" applyFont="1" applyFill="1" applyBorder="1" applyAlignment="1">
      <alignment horizontal="right" vertical="center"/>
    </xf>
    <xf numFmtId="3" fontId="16" fillId="5" borderId="1" xfId="9" applyNumberFormat="1" applyFont="1" applyFill="1" applyBorder="1" applyAlignment="1">
      <alignment vertical="center"/>
    </xf>
    <xf numFmtId="49" fontId="16" fillId="4" borderId="39" xfId="6" applyNumberFormat="1" applyFont="1" applyFill="1" applyBorder="1" applyAlignment="1">
      <alignment horizontal="center" vertical="center"/>
    </xf>
    <xf numFmtId="49" fontId="16" fillId="4" borderId="40" xfId="6" applyNumberFormat="1" applyFont="1" applyFill="1" applyBorder="1" applyAlignment="1">
      <alignment horizontal="center" vertical="center"/>
    </xf>
    <xf numFmtId="49" fontId="17" fillId="4" borderId="40" xfId="6" applyNumberFormat="1" applyFont="1" applyFill="1" applyBorder="1" applyAlignment="1">
      <alignment horizontal="center" vertical="center"/>
    </xf>
    <xf numFmtId="49" fontId="17" fillId="4" borderId="40" xfId="6" applyNumberFormat="1" applyFont="1" applyFill="1" applyBorder="1" applyAlignment="1">
      <alignment vertical="center"/>
    </xf>
    <xf numFmtId="49" fontId="17" fillId="4" borderId="41" xfId="6" applyNumberFormat="1" applyFont="1" applyFill="1" applyBorder="1" applyAlignment="1">
      <alignment vertical="center"/>
    </xf>
    <xf numFmtId="3" fontId="17" fillId="4" borderId="42" xfId="9" applyNumberFormat="1" applyFont="1" applyFill="1" applyBorder="1" applyAlignment="1">
      <alignment vertical="center"/>
    </xf>
    <xf numFmtId="3" fontId="17" fillId="4" borderId="42" xfId="10" applyNumberFormat="1" applyFont="1" applyFill="1" applyBorder="1" applyAlignment="1">
      <alignment vertical="center"/>
    </xf>
    <xf numFmtId="168" fontId="16" fillId="4" borderId="43" xfId="11" applyNumberFormat="1" applyFont="1" applyFill="1" applyBorder="1" applyAlignment="1">
      <alignment horizontal="right" vertical="center"/>
    </xf>
    <xf numFmtId="49" fontId="16" fillId="4" borderId="0" xfId="6" applyNumberFormat="1" applyFont="1" applyFill="1" applyAlignment="1">
      <alignment horizontal="center" vertical="center"/>
    </xf>
    <xf numFmtId="49" fontId="17" fillId="4" borderId="0" xfId="6" applyNumberFormat="1" applyFont="1" applyFill="1" applyAlignment="1">
      <alignment horizontal="center" vertical="center"/>
    </xf>
    <xf numFmtId="49" fontId="17" fillId="4" borderId="0" xfId="6" applyNumberFormat="1" applyFont="1" applyFill="1" applyAlignment="1">
      <alignment vertical="center"/>
    </xf>
    <xf numFmtId="0" fontId="17" fillId="4" borderId="0" xfId="9" applyNumberFormat="1" applyFont="1" applyFill="1" applyAlignment="1">
      <alignment vertical="center"/>
    </xf>
    <xf numFmtId="166" fontId="16" fillId="4" borderId="0" xfId="6" applyNumberFormat="1" applyFont="1" applyFill="1" applyAlignment="1">
      <alignment vertical="center"/>
    </xf>
    <xf numFmtId="168" fontId="16" fillId="4" borderId="0" xfId="11" applyNumberFormat="1" applyFont="1" applyFill="1" applyAlignment="1">
      <alignment vertical="center"/>
    </xf>
    <xf numFmtId="0" fontId="16" fillId="4" borderId="0" xfId="6" applyFont="1" applyFill="1" applyAlignment="1">
      <alignment horizontal="center" vertical="center"/>
    </xf>
    <xf numFmtId="0" fontId="17" fillId="4" borderId="0" xfId="6" applyFont="1" applyFill="1" applyAlignment="1">
      <alignment horizontal="center" vertical="center"/>
    </xf>
    <xf numFmtId="0" fontId="17" fillId="4" borderId="0" xfId="6" applyNumberFormat="1" applyFont="1" applyFill="1"/>
    <xf numFmtId="0" fontId="17" fillId="4" borderId="0" xfId="9" applyNumberFormat="1" applyFont="1" applyFill="1"/>
    <xf numFmtId="49" fontId="17" fillId="4" borderId="0" xfId="6" applyNumberFormat="1" applyFont="1" applyFill="1"/>
    <xf numFmtId="0" fontId="2" fillId="0" borderId="0" xfId="2" applyFont="1" applyFill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8" fillId="4" borderId="2" xfId="6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center" vertical="center"/>
    </xf>
    <xf numFmtId="0" fontId="8" fillId="4" borderId="6" xfId="6" applyFont="1" applyFill="1" applyBorder="1" applyAlignment="1">
      <alignment horizontal="center" vertical="center"/>
    </xf>
    <xf numFmtId="0" fontId="8" fillId="4" borderId="7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8" xfId="6" applyFont="1" applyFill="1" applyBorder="1" applyAlignment="1">
      <alignment horizontal="center" vertical="center"/>
    </xf>
    <xf numFmtId="0" fontId="11" fillId="4" borderId="9" xfId="6" applyFont="1" applyFill="1" applyBorder="1" applyAlignment="1">
      <alignment horizontal="center" vertical="center"/>
    </xf>
    <xf numFmtId="0" fontId="15" fillId="4" borderId="10" xfId="7" applyNumberFormat="1" applyFont="1" applyFill="1" applyBorder="1" applyAlignment="1">
      <alignment horizontal="center" vertical="center" wrapText="1"/>
    </xf>
    <xf numFmtId="0" fontId="15" fillId="4" borderId="11" xfId="7" applyNumberFormat="1" applyFont="1" applyFill="1" applyBorder="1" applyAlignment="1">
      <alignment horizontal="center" vertical="center" wrapText="1"/>
    </xf>
    <xf numFmtId="0" fontId="15" fillId="4" borderId="12" xfId="7" applyNumberFormat="1" applyFont="1" applyFill="1" applyBorder="1" applyAlignment="1">
      <alignment horizontal="center" vertical="center" wrapText="1"/>
    </xf>
    <xf numFmtId="0" fontId="15" fillId="4" borderId="15" xfId="7" applyNumberFormat="1" applyFont="1" applyFill="1" applyBorder="1" applyAlignment="1">
      <alignment horizontal="center" vertical="center" wrapText="1"/>
    </xf>
    <xf numFmtId="0" fontId="15" fillId="4" borderId="16" xfId="7" applyNumberFormat="1" applyFont="1" applyFill="1" applyBorder="1" applyAlignment="1">
      <alignment horizontal="center" vertical="center" wrapText="1"/>
    </xf>
    <xf numFmtId="0" fontId="15" fillId="4" borderId="17" xfId="7" applyNumberFormat="1" applyFont="1" applyFill="1" applyBorder="1" applyAlignment="1">
      <alignment horizontal="center" vertical="center" wrapText="1"/>
    </xf>
    <xf numFmtId="4" fontId="11" fillId="4" borderId="13" xfId="8" applyNumberFormat="1" applyFont="1" applyFill="1" applyBorder="1" applyAlignment="1">
      <alignment horizontal="center" vertical="center" wrapText="1"/>
    </xf>
    <xf numFmtId="4" fontId="11" fillId="4" borderId="18" xfId="8" applyNumberFormat="1" applyFont="1" applyFill="1" applyBorder="1" applyAlignment="1">
      <alignment horizontal="center" vertical="center" wrapText="1"/>
    </xf>
    <xf numFmtId="4" fontId="11" fillId="4" borderId="3" xfId="8" applyNumberFormat="1" applyFont="1" applyFill="1" applyBorder="1" applyAlignment="1">
      <alignment horizontal="center" vertical="center" wrapText="1"/>
    </xf>
    <xf numFmtId="4" fontId="11" fillId="4" borderId="14" xfId="8" applyNumberFormat="1" applyFont="1" applyFill="1" applyBorder="1" applyAlignment="1">
      <alignment horizontal="center" vertical="center" wrapText="1"/>
    </xf>
    <xf numFmtId="49" fontId="16" fillId="5" borderId="16" xfId="7" applyNumberFormat="1" applyFont="1" applyFill="1" applyBorder="1" applyAlignment="1">
      <alignment horizontal="left" vertical="center"/>
    </xf>
    <xf numFmtId="49" fontId="16" fillId="5" borderId="17" xfId="7" applyNumberFormat="1" applyFont="1" applyFill="1" applyBorder="1" applyAlignment="1">
      <alignment horizontal="left" vertical="center"/>
    </xf>
    <xf numFmtId="49" fontId="22" fillId="6" borderId="29" xfId="7" applyNumberFormat="1" applyFont="1" applyFill="1" applyBorder="1" applyAlignment="1">
      <alignment horizontal="left" vertical="center"/>
    </xf>
    <xf numFmtId="49" fontId="16" fillId="6" borderId="30" xfId="7" applyNumberFormat="1" applyFont="1" applyFill="1" applyBorder="1" applyAlignment="1">
      <alignment horizontal="left" vertical="center"/>
    </xf>
    <xf numFmtId="49" fontId="16" fillId="6" borderId="31" xfId="7" applyNumberFormat="1" applyFont="1" applyFill="1" applyBorder="1" applyAlignment="1">
      <alignment horizontal="left" vertical="center"/>
    </xf>
    <xf numFmtId="49" fontId="17" fillId="4" borderId="0" xfId="7" applyNumberFormat="1" applyFont="1" applyFill="1" applyBorder="1" applyAlignment="1">
      <alignment horizontal="left" vertical="center" wrapText="1"/>
    </xf>
    <xf numFmtId="49" fontId="17" fillId="4" borderId="26" xfId="7" applyNumberFormat="1" applyFont="1" applyFill="1" applyBorder="1" applyAlignment="1">
      <alignment horizontal="left" vertical="center" wrapText="1"/>
    </xf>
    <xf numFmtId="49" fontId="17" fillId="4" borderId="0" xfId="6" applyNumberFormat="1" applyFont="1" applyFill="1" applyBorder="1" applyAlignment="1">
      <alignment horizontal="left" vertical="center" wrapText="1"/>
    </xf>
    <xf numFmtId="49" fontId="17" fillId="4" borderId="26" xfId="6" applyNumberFormat="1" applyFont="1" applyFill="1" applyBorder="1" applyAlignment="1">
      <alignment horizontal="left" vertical="center" wrapText="1"/>
    </xf>
  </cellXfs>
  <cellStyles count="12">
    <cellStyle name="Comma [0]_Marilù (v.0.5) 2" xfId="7"/>
    <cellStyle name="Migliaia" xfId="1" builtinId="3"/>
    <cellStyle name="Migliaia [0]_Asl 6_Raccordo MONISANIT al 31 dicembre 2007 (v. FINALE del 30.05.2008)" xfId="8"/>
    <cellStyle name="Migliaia [0]_Asl 6_Raccordo MONISANIT al 31 dicembre 2007 (v. FINALE del 30.05.2008) 2" xfId="9"/>
    <cellStyle name="Migliaia_Asl 6_Raccordo MONISANIT al 31 dicembre 2007 (v. FINALE del 30.05.2008) 2" xfId="10"/>
    <cellStyle name="Normal_Sheet1 2" xfId="2"/>
    <cellStyle name="Normale" xfId="0" builtinId="0"/>
    <cellStyle name="Normale_Asl 6_Raccordo MONISANIT al 31 dicembre 2007 (v. FINALE del 30.05.2008) 2" xfId="6"/>
    <cellStyle name="Normale_Cartel1" xfId="3"/>
    <cellStyle name="Normale_Mattone CE_Budget 2008 (v. 0.5 del 12.02.2008) 2" xfId="5"/>
    <cellStyle name="Normale_Riclassif_pdcRER_CEM2012_CEM118_per_AZiende" xfId="4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8"/>
  <sheetViews>
    <sheetView zoomScale="80" zoomScaleNormal="80" workbookViewId="0">
      <pane ySplit="1" topLeftCell="A407" activePane="bottomLeft" state="frozen"/>
      <selection pane="bottomLeft" activeCell="G411" sqref="G411"/>
    </sheetView>
  </sheetViews>
  <sheetFormatPr defaultColWidth="66.5703125" defaultRowHeight="12.75" x14ac:dyDescent="0.2"/>
  <cols>
    <col min="1" max="1" width="9.7109375" style="48" customWidth="1"/>
    <col min="2" max="2" width="75.28515625" style="49" customWidth="1"/>
    <col min="3" max="3" width="18.7109375" style="46" bestFit="1" customWidth="1"/>
    <col min="4" max="4" width="18.7109375" style="46" customWidth="1"/>
    <col min="5" max="5" width="17.28515625" style="46" customWidth="1"/>
    <col min="6" max="159" width="16" style="3" customWidth="1"/>
    <col min="160" max="16384" width="66.5703125" style="3"/>
  </cols>
  <sheetData>
    <row r="1" spans="1:5" ht="25.5" x14ac:dyDescent="0.2">
      <c r="A1" s="1" t="s">
        <v>0</v>
      </c>
      <c r="B1" s="1" t="s">
        <v>1</v>
      </c>
      <c r="C1" s="2" t="s">
        <v>1273</v>
      </c>
      <c r="D1" s="2" t="s">
        <v>1272</v>
      </c>
      <c r="E1" s="2" t="s">
        <v>2</v>
      </c>
    </row>
    <row r="2" spans="1:5" x14ac:dyDescent="0.2">
      <c r="A2" s="4" t="s">
        <v>3</v>
      </c>
      <c r="B2" s="5" t="s">
        <v>4</v>
      </c>
      <c r="C2" s="6"/>
      <c r="D2" s="6"/>
      <c r="E2" s="6"/>
    </row>
    <row r="3" spans="1:5" x14ac:dyDescent="0.2">
      <c r="A3" s="4" t="s">
        <v>5</v>
      </c>
      <c r="B3" s="7" t="s">
        <v>6</v>
      </c>
      <c r="C3" s="8">
        <f>C4+C13+C28+C33</f>
        <v>1225166350.1900001</v>
      </c>
      <c r="D3" s="8">
        <f>D4+D13+D28+D33</f>
        <v>1233111901</v>
      </c>
      <c r="E3" s="8">
        <f t="shared" ref="E3:E21" si="0">+C3-D3</f>
        <v>-7945550.8099999428</v>
      </c>
    </row>
    <row r="4" spans="1:5" x14ac:dyDescent="0.2">
      <c r="A4" s="4" t="s">
        <v>7</v>
      </c>
      <c r="B4" s="9" t="s">
        <v>8</v>
      </c>
      <c r="C4" s="8">
        <f>+C5+C12</f>
        <v>1197173372.1500001</v>
      </c>
      <c r="D4" s="8">
        <f>+D5+D12</f>
        <v>1185081896</v>
      </c>
      <c r="E4" s="8">
        <f t="shared" si="0"/>
        <v>12091476.150000095</v>
      </c>
    </row>
    <row r="5" spans="1:5" s="12" customFormat="1" x14ac:dyDescent="0.2">
      <c r="A5" s="10" t="s">
        <v>9</v>
      </c>
      <c r="B5" s="11" t="s">
        <v>10</v>
      </c>
      <c r="C5" s="6">
        <f>+C6+C7+C8+C11</f>
        <v>1188947986.1500001</v>
      </c>
      <c r="D5" s="6">
        <f>+D6+D7+D8+D11</f>
        <v>1177886465</v>
      </c>
      <c r="E5" s="6">
        <f t="shared" si="0"/>
        <v>11061521.150000095</v>
      </c>
    </row>
    <row r="6" spans="1:5" s="12" customFormat="1" x14ac:dyDescent="0.2">
      <c r="A6" s="13" t="s">
        <v>11</v>
      </c>
      <c r="B6" s="14" t="s">
        <v>12</v>
      </c>
      <c r="C6" s="15">
        <v>1106651181.5</v>
      </c>
      <c r="D6" s="15">
        <v>1083991997</v>
      </c>
      <c r="E6" s="15">
        <f t="shared" si="0"/>
        <v>22659184.5</v>
      </c>
    </row>
    <row r="7" spans="1:5" x14ac:dyDescent="0.2">
      <c r="A7" s="13" t="s">
        <v>13</v>
      </c>
      <c r="B7" s="14" t="s">
        <v>14</v>
      </c>
      <c r="C7" s="15">
        <v>72335056.650000006</v>
      </c>
      <c r="D7" s="15">
        <v>83289851</v>
      </c>
      <c r="E7" s="15">
        <f t="shared" si="0"/>
        <v>-10954794.349999994</v>
      </c>
    </row>
    <row r="8" spans="1:5" x14ac:dyDescent="0.2">
      <c r="A8" s="10" t="s">
        <v>15</v>
      </c>
      <c r="B8" s="16" t="s">
        <v>16</v>
      </c>
      <c r="C8" s="6">
        <f>SUM(C9:C10)</f>
        <v>9961748</v>
      </c>
      <c r="D8" s="6">
        <f>SUM(D9:D10)</f>
        <v>10604617</v>
      </c>
      <c r="E8" s="6">
        <f t="shared" si="0"/>
        <v>-642869</v>
      </c>
    </row>
    <row r="9" spans="1:5" s="12" customFormat="1" x14ac:dyDescent="0.2">
      <c r="A9" s="13" t="s">
        <v>17</v>
      </c>
      <c r="B9" s="17" t="s">
        <v>18</v>
      </c>
      <c r="C9" s="15">
        <v>0</v>
      </c>
      <c r="D9" s="15">
        <v>0</v>
      </c>
      <c r="E9" s="15">
        <f t="shared" si="0"/>
        <v>0</v>
      </c>
    </row>
    <row r="10" spans="1:5" s="12" customFormat="1" x14ac:dyDescent="0.2">
      <c r="A10" s="13" t="s">
        <v>19</v>
      </c>
      <c r="B10" s="17" t="s">
        <v>20</v>
      </c>
      <c r="C10" s="15">
        <v>9961748</v>
      </c>
      <c r="D10" s="15">
        <v>10604617</v>
      </c>
      <c r="E10" s="15">
        <f t="shared" si="0"/>
        <v>-642869</v>
      </c>
    </row>
    <row r="11" spans="1:5" s="12" customFormat="1" ht="25.5" x14ac:dyDescent="0.2">
      <c r="A11" s="13" t="s">
        <v>21</v>
      </c>
      <c r="B11" s="14" t="s">
        <v>22</v>
      </c>
      <c r="C11" s="15">
        <v>0</v>
      </c>
      <c r="D11" s="15">
        <v>0</v>
      </c>
      <c r="E11" s="15">
        <f t="shared" si="0"/>
        <v>0</v>
      </c>
    </row>
    <row r="12" spans="1:5" s="12" customFormat="1" x14ac:dyDescent="0.2">
      <c r="A12" s="13" t="s">
        <v>23</v>
      </c>
      <c r="B12" s="18" t="s">
        <v>24</v>
      </c>
      <c r="C12" s="15">
        <v>8225386</v>
      </c>
      <c r="D12" s="15">
        <v>7195431</v>
      </c>
      <c r="E12" s="15">
        <f t="shared" si="0"/>
        <v>1029955</v>
      </c>
    </row>
    <row r="13" spans="1:5" x14ac:dyDescent="0.2">
      <c r="A13" s="4" t="s">
        <v>25</v>
      </c>
      <c r="B13" s="9" t="s">
        <v>26</v>
      </c>
      <c r="C13" s="8">
        <f>C14+C19+C22</f>
        <v>27891984.039999999</v>
      </c>
      <c r="D13" s="8">
        <f>D14+D19+D22</f>
        <v>47772910</v>
      </c>
      <c r="E13" s="8">
        <f t="shared" si="0"/>
        <v>-19880925.960000001</v>
      </c>
    </row>
    <row r="14" spans="1:5" s="12" customFormat="1" x14ac:dyDescent="0.2">
      <c r="A14" s="4" t="s">
        <v>27</v>
      </c>
      <c r="B14" s="19" t="s">
        <v>28</v>
      </c>
      <c r="C14" s="8">
        <f>SUM(C15:C18)</f>
        <v>14460940</v>
      </c>
      <c r="D14" s="8">
        <f>SUM(D15:D18)</f>
        <v>12027462</v>
      </c>
      <c r="E14" s="8">
        <f t="shared" si="0"/>
        <v>2433478</v>
      </c>
    </row>
    <row r="15" spans="1:5" s="12" customFormat="1" x14ac:dyDescent="0.2">
      <c r="A15" s="13" t="s">
        <v>29</v>
      </c>
      <c r="B15" s="14" t="s">
        <v>30</v>
      </c>
      <c r="C15" s="15">
        <v>0</v>
      </c>
      <c r="D15" s="15">
        <v>0</v>
      </c>
      <c r="E15" s="15">
        <f t="shared" si="0"/>
        <v>0</v>
      </c>
    </row>
    <row r="16" spans="1:5" ht="25.5" x14ac:dyDescent="0.2">
      <c r="A16" s="13" t="s">
        <v>31</v>
      </c>
      <c r="B16" s="14" t="s">
        <v>32</v>
      </c>
      <c r="C16" s="15">
        <v>0</v>
      </c>
      <c r="D16" s="15">
        <v>0</v>
      </c>
      <c r="E16" s="15">
        <f t="shared" si="0"/>
        <v>0</v>
      </c>
    </row>
    <row r="17" spans="1:5" s="12" customFormat="1" ht="25.5" x14ac:dyDescent="0.2">
      <c r="A17" s="13" t="s">
        <v>33</v>
      </c>
      <c r="B17" s="14" t="s">
        <v>34</v>
      </c>
      <c r="C17" s="15">
        <v>14460940</v>
      </c>
      <c r="D17" s="15">
        <v>12027462</v>
      </c>
      <c r="E17" s="15">
        <f t="shared" si="0"/>
        <v>2433478</v>
      </c>
    </row>
    <row r="18" spans="1:5" s="12" customFormat="1" x14ac:dyDescent="0.2">
      <c r="A18" s="13" t="s">
        <v>35</v>
      </c>
      <c r="B18" s="14" t="s">
        <v>36</v>
      </c>
      <c r="C18" s="15">
        <v>0</v>
      </c>
      <c r="D18" s="15">
        <v>0</v>
      </c>
      <c r="E18" s="15">
        <f t="shared" si="0"/>
        <v>0</v>
      </c>
    </row>
    <row r="19" spans="1:5" s="12" customFormat="1" ht="25.5" x14ac:dyDescent="0.2">
      <c r="A19" s="4" t="s">
        <v>37</v>
      </c>
      <c r="B19" s="19" t="s">
        <v>38</v>
      </c>
      <c r="C19" s="8">
        <f>SUM(C20:C21)</f>
        <v>9630</v>
      </c>
      <c r="D19" s="8">
        <f>SUM(D20:D21)</f>
        <v>17400</v>
      </c>
      <c r="E19" s="8">
        <f t="shared" si="0"/>
        <v>-7770</v>
      </c>
    </row>
    <row r="20" spans="1:5" ht="25.5" x14ac:dyDescent="0.2">
      <c r="A20" s="13" t="s">
        <v>39</v>
      </c>
      <c r="B20" s="14" t="s">
        <v>40</v>
      </c>
      <c r="C20" s="15">
        <v>9630</v>
      </c>
      <c r="D20" s="15">
        <v>17400</v>
      </c>
      <c r="E20" s="15">
        <f t="shared" si="0"/>
        <v>-7770</v>
      </c>
    </row>
    <row r="21" spans="1:5" s="12" customFormat="1" ht="25.5" x14ac:dyDescent="0.2">
      <c r="A21" s="13" t="s">
        <v>41</v>
      </c>
      <c r="B21" s="14" t="s">
        <v>42</v>
      </c>
      <c r="C21" s="15">
        <v>0</v>
      </c>
      <c r="D21" s="15">
        <v>0</v>
      </c>
      <c r="E21" s="15">
        <f t="shared" si="0"/>
        <v>0</v>
      </c>
    </row>
    <row r="22" spans="1:5" s="12" customFormat="1" x14ac:dyDescent="0.2">
      <c r="A22" s="4" t="s">
        <v>43</v>
      </c>
      <c r="B22" s="19" t="s">
        <v>44</v>
      </c>
      <c r="C22" s="8">
        <f>SUM(C23:C27)</f>
        <v>13421414.039999999</v>
      </c>
      <c r="D22" s="8">
        <f>SUM(D23:D27)</f>
        <v>35728048</v>
      </c>
      <c r="E22" s="8">
        <f t="shared" ref="E22" si="1">SUM(E24:E27)</f>
        <v>-22522026.960000001</v>
      </c>
    </row>
    <row r="23" spans="1:5" s="12" customFormat="1" x14ac:dyDescent="0.2">
      <c r="A23" s="13" t="s">
        <v>45</v>
      </c>
      <c r="B23" s="14" t="s">
        <v>46</v>
      </c>
      <c r="C23" s="15">
        <v>535186</v>
      </c>
      <c r="D23" s="15">
        <v>319793</v>
      </c>
      <c r="E23" s="15">
        <f t="shared" ref="E23:E36" si="2">+C23-D23</f>
        <v>215393</v>
      </c>
    </row>
    <row r="24" spans="1:5" s="12" customFormat="1" x14ac:dyDescent="0.2">
      <c r="A24" s="13" t="s">
        <v>47</v>
      </c>
      <c r="B24" s="14" t="s">
        <v>48</v>
      </c>
      <c r="C24" s="15">
        <v>10407793.16</v>
      </c>
      <c r="D24" s="15">
        <v>13234185</v>
      </c>
      <c r="E24" s="15">
        <f t="shared" si="2"/>
        <v>-2826391.84</v>
      </c>
    </row>
    <row r="25" spans="1:5" s="12" customFormat="1" x14ac:dyDescent="0.2">
      <c r="A25" s="13" t="s">
        <v>49</v>
      </c>
      <c r="B25" s="14" t="s">
        <v>50</v>
      </c>
      <c r="C25" s="15">
        <v>2478434.88</v>
      </c>
      <c r="D25" s="15">
        <v>2735078</v>
      </c>
      <c r="E25" s="15">
        <f t="shared" si="2"/>
        <v>-256643.12000000011</v>
      </c>
    </row>
    <row r="26" spans="1:5" x14ac:dyDescent="0.2">
      <c r="A26" s="13" t="s">
        <v>51</v>
      </c>
      <c r="B26" s="14" t="s">
        <v>52</v>
      </c>
      <c r="C26" s="15">
        <v>0</v>
      </c>
      <c r="D26" s="15">
        <v>19438992</v>
      </c>
      <c r="E26" s="15">
        <f t="shared" si="2"/>
        <v>-19438992</v>
      </c>
    </row>
    <row r="27" spans="1:5" s="12" customFormat="1" ht="38.25" x14ac:dyDescent="0.2">
      <c r="A27" s="13" t="s">
        <v>53</v>
      </c>
      <c r="B27" s="14" t="s">
        <v>54</v>
      </c>
      <c r="C27" s="15">
        <v>0</v>
      </c>
      <c r="D27" s="15">
        <v>0</v>
      </c>
      <c r="E27" s="15">
        <f t="shared" si="2"/>
        <v>0</v>
      </c>
    </row>
    <row r="28" spans="1:5" s="12" customFormat="1" x14ac:dyDescent="0.2">
      <c r="A28" s="4" t="s">
        <v>55</v>
      </c>
      <c r="B28" s="9" t="s">
        <v>56</v>
      </c>
      <c r="C28" s="8">
        <f>SUM(C29:C32)</f>
        <v>100994</v>
      </c>
      <c r="D28" s="8">
        <f>SUM(D29:D32)</f>
        <v>257095</v>
      </c>
      <c r="E28" s="8">
        <f t="shared" si="2"/>
        <v>-156101</v>
      </c>
    </row>
    <row r="29" spans="1:5" x14ac:dyDescent="0.2">
      <c r="A29" s="13" t="s">
        <v>57</v>
      </c>
      <c r="B29" s="14" t="s">
        <v>58</v>
      </c>
      <c r="C29" s="15">
        <v>0</v>
      </c>
      <c r="D29" s="15">
        <v>0</v>
      </c>
      <c r="E29" s="15">
        <f t="shared" si="2"/>
        <v>0</v>
      </c>
    </row>
    <row r="30" spans="1:5" s="12" customFormat="1" x14ac:dyDescent="0.2">
      <c r="A30" s="13" t="s">
        <v>59</v>
      </c>
      <c r="B30" s="14" t="s">
        <v>60</v>
      </c>
      <c r="C30" s="15">
        <v>0</v>
      </c>
      <c r="D30" s="15">
        <v>0</v>
      </c>
      <c r="E30" s="15">
        <f t="shared" si="2"/>
        <v>0</v>
      </c>
    </row>
    <row r="31" spans="1:5" s="12" customFormat="1" x14ac:dyDescent="0.2">
      <c r="A31" s="13" t="s">
        <v>61</v>
      </c>
      <c r="B31" s="14" t="s">
        <v>62</v>
      </c>
      <c r="C31" s="15">
        <v>95994</v>
      </c>
      <c r="D31" s="15">
        <v>252095</v>
      </c>
      <c r="E31" s="15">
        <f t="shared" si="2"/>
        <v>-156101</v>
      </c>
    </row>
    <row r="32" spans="1:5" s="12" customFormat="1" x14ac:dyDescent="0.2">
      <c r="A32" s="13" t="s">
        <v>63</v>
      </c>
      <c r="B32" s="14" t="s">
        <v>64</v>
      </c>
      <c r="C32" s="15">
        <v>5000</v>
      </c>
      <c r="D32" s="15">
        <v>5000</v>
      </c>
      <c r="E32" s="15">
        <f t="shared" si="2"/>
        <v>0</v>
      </c>
    </row>
    <row r="33" spans="1:5" s="12" customFormat="1" x14ac:dyDescent="0.2">
      <c r="A33" s="4" t="s">
        <v>65</v>
      </c>
      <c r="B33" s="9" t="s">
        <v>66</v>
      </c>
      <c r="C33" s="8">
        <v>0</v>
      </c>
      <c r="D33" s="8">
        <v>0</v>
      </c>
      <c r="E33" s="8">
        <f t="shared" si="2"/>
        <v>0</v>
      </c>
    </row>
    <row r="34" spans="1:5" x14ac:dyDescent="0.2">
      <c r="A34" s="4" t="s">
        <v>67</v>
      </c>
      <c r="B34" s="7" t="s">
        <v>68</v>
      </c>
      <c r="C34" s="8">
        <f>SUM(C35:C36)</f>
        <v>0</v>
      </c>
      <c r="D34" s="8">
        <f>SUM(D35:D36)</f>
        <v>-2406156</v>
      </c>
      <c r="E34" s="8">
        <f t="shared" si="2"/>
        <v>2406156</v>
      </c>
    </row>
    <row r="35" spans="1:5" ht="25.5" x14ac:dyDescent="0.2">
      <c r="A35" s="13" t="s">
        <v>69</v>
      </c>
      <c r="B35" s="20" t="s">
        <v>70</v>
      </c>
      <c r="C35" s="15">
        <v>0</v>
      </c>
      <c r="D35" s="15">
        <v>-125197</v>
      </c>
      <c r="E35" s="15">
        <f t="shared" si="2"/>
        <v>125197</v>
      </c>
    </row>
    <row r="36" spans="1:5" ht="25.5" x14ac:dyDescent="0.2">
      <c r="A36" s="13" t="s">
        <v>71</v>
      </c>
      <c r="B36" s="20" t="s">
        <v>72</v>
      </c>
      <c r="C36" s="15">
        <v>0</v>
      </c>
      <c r="D36" s="15">
        <v>-2280959</v>
      </c>
      <c r="E36" s="15">
        <f t="shared" si="2"/>
        <v>2280959</v>
      </c>
    </row>
    <row r="37" spans="1:5" s="12" customFormat="1" ht="25.5" x14ac:dyDescent="0.2">
      <c r="A37" s="4" t="s">
        <v>73</v>
      </c>
      <c r="B37" s="7" t="s">
        <v>74</v>
      </c>
      <c r="C37" s="8">
        <f>SUM(C38:C42)</f>
        <v>8338714</v>
      </c>
      <c r="D37" s="8">
        <f>SUM(D38:D42)</f>
        <v>5222235</v>
      </c>
      <c r="E37" s="8">
        <f t="shared" ref="E37" si="3">SUM(E38:E42)</f>
        <v>3116479</v>
      </c>
    </row>
    <row r="38" spans="1:5" s="12" customFormat="1" ht="25.5" x14ac:dyDescent="0.2">
      <c r="A38" s="13" t="s">
        <v>75</v>
      </c>
      <c r="B38" s="20" t="s">
        <v>76</v>
      </c>
      <c r="C38" s="15">
        <v>200498</v>
      </c>
      <c r="D38" s="15">
        <v>200498</v>
      </c>
      <c r="E38" s="15">
        <f t="shared" ref="E38:E69" si="4">+C38-D38</f>
        <v>0</v>
      </c>
    </row>
    <row r="39" spans="1:5" s="12" customFormat="1" ht="25.5" x14ac:dyDescent="0.2">
      <c r="A39" s="13" t="s">
        <v>77</v>
      </c>
      <c r="B39" s="20" t="s">
        <v>78</v>
      </c>
      <c r="C39" s="15">
        <v>6492623</v>
      </c>
      <c r="D39" s="15">
        <v>690248</v>
      </c>
      <c r="E39" s="15">
        <f t="shared" si="4"/>
        <v>5802375</v>
      </c>
    </row>
    <row r="40" spans="1:5" s="12" customFormat="1" ht="25.5" x14ac:dyDescent="0.2">
      <c r="A40" s="13" t="s">
        <v>79</v>
      </c>
      <c r="B40" s="20" t="s">
        <v>80</v>
      </c>
      <c r="C40" s="15">
        <v>1555917</v>
      </c>
      <c r="D40" s="15">
        <v>4258276</v>
      </c>
      <c r="E40" s="15">
        <f t="shared" si="4"/>
        <v>-2702359</v>
      </c>
    </row>
    <row r="41" spans="1:5" s="12" customFormat="1" ht="25.5" x14ac:dyDescent="0.2">
      <c r="A41" s="13" t="s">
        <v>81</v>
      </c>
      <c r="B41" s="20" t="s">
        <v>82</v>
      </c>
      <c r="C41" s="15">
        <v>89676</v>
      </c>
      <c r="D41" s="15">
        <v>73213</v>
      </c>
      <c r="E41" s="15">
        <f t="shared" si="4"/>
        <v>16463</v>
      </c>
    </row>
    <row r="42" spans="1:5" s="12" customFormat="1" ht="25.5" x14ac:dyDescent="0.2">
      <c r="A42" s="13" t="s">
        <v>83</v>
      </c>
      <c r="B42" s="20" t="s">
        <v>84</v>
      </c>
      <c r="C42" s="15">
        <v>0</v>
      </c>
      <c r="D42" s="15">
        <v>0</v>
      </c>
      <c r="E42" s="15">
        <f t="shared" si="4"/>
        <v>0</v>
      </c>
    </row>
    <row r="43" spans="1:5" s="12" customFormat="1" x14ac:dyDescent="0.2">
      <c r="A43" s="4" t="s">
        <v>85</v>
      </c>
      <c r="B43" s="7" t="s">
        <v>86</v>
      </c>
      <c r="C43" s="8">
        <f>C44+C83+C89+C90</f>
        <v>67242334.087336212</v>
      </c>
      <c r="D43" s="8">
        <f>D44+D83+D89+D90</f>
        <v>59152495</v>
      </c>
      <c r="E43" s="8">
        <f t="shared" si="4"/>
        <v>8089839.0873362124</v>
      </c>
    </row>
    <row r="44" spans="1:5" s="12" customFormat="1" ht="25.5" x14ac:dyDescent="0.2">
      <c r="A44" s="4" t="s">
        <v>87</v>
      </c>
      <c r="B44" s="9" t="s">
        <v>88</v>
      </c>
      <c r="C44" s="8">
        <f>C45+C61+C62</f>
        <v>30152740.160000004</v>
      </c>
      <c r="D44" s="8">
        <f>D45+D61+D62</f>
        <v>28935159</v>
      </c>
      <c r="E44" s="8">
        <f t="shared" si="4"/>
        <v>1217581.1600000039</v>
      </c>
    </row>
    <row r="45" spans="1:5" s="12" customFormat="1" ht="25.5" x14ac:dyDescent="0.2">
      <c r="A45" s="10" t="s">
        <v>89</v>
      </c>
      <c r="B45" s="11" t="s">
        <v>90</v>
      </c>
      <c r="C45" s="6">
        <f>SUM(C46:C60)</f>
        <v>19953594.810000006</v>
      </c>
      <c r="D45" s="6">
        <f>SUM(D46:D60)</f>
        <v>18739014</v>
      </c>
      <c r="E45" s="6">
        <f t="shared" si="4"/>
        <v>1214580.8100000061</v>
      </c>
    </row>
    <row r="46" spans="1:5" s="12" customFormat="1" x14ac:dyDescent="0.2">
      <c r="A46" s="13" t="s">
        <v>91</v>
      </c>
      <c r="B46" s="14" t="s">
        <v>92</v>
      </c>
      <c r="C46" s="15">
        <v>6955929</v>
      </c>
      <c r="D46" s="15">
        <v>6025358</v>
      </c>
      <c r="E46" s="15">
        <f t="shared" si="4"/>
        <v>930571</v>
      </c>
    </row>
    <row r="47" spans="1:5" x14ac:dyDescent="0.2">
      <c r="A47" s="13" t="s">
        <v>93</v>
      </c>
      <c r="B47" s="14" t="s">
        <v>94</v>
      </c>
      <c r="C47" s="15">
        <v>6202498.5100000007</v>
      </c>
      <c r="D47" s="15">
        <v>6054874</v>
      </c>
      <c r="E47" s="15">
        <f t="shared" si="4"/>
        <v>147624.51000000071</v>
      </c>
    </row>
    <row r="48" spans="1:5" s="12" customFormat="1" x14ac:dyDescent="0.2">
      <c r="A48" s="13" t="s">
        <v>95</v>
      </c>
      <c r="B48" s="14" t="s">
        <v>96</v>
      </c>
      <c r="C48" s="15">
        <v>604969.80000000005</v>
      </c>
      <c r="D48" s="15">
        <v>527915</v>
      </c>
      <c r="E48" s="15">
        <f t="shared" si="4"/>
        <v>77054.800000000047</v>
      </c>
    </row>
    <row r="49" spans="1:5" s="12" customFormat="1" x14ac:dyDescent="0.2">
      <c r="A49" s="13" t="s">
        <v>97</v>
      </c>
      <c r="B49" s="14" t="s">
        <v>98</v>
      </c>
      <c r="C49" s="15">
        <v>0</v>
      </c>
      <c r="D49" s="15">
        <v>0</v>
      </c>
      <c r="E49" s="15">
        <f t="shared" si="4"/>
        <v>0</v>
      </c>
    </row>
    <row r="50" spans="1:5" s="12" customFormat="1" x14ac:dyDescent="0.2">
      <c r="A50" s="13" t="s">
        <v>99</v>
      </c>
      <c r="B50" s="14" t="s">
        <v>100</v>
      </c>
      <c r="C50" s="15">
        <v>3990943.1</v>
      </c>
      <c r="D50" s="15">
        <v>3943257</v>
      </c>
      <c r="E50" s="15">
        <f t="shared" si="4"/>
        <v>47686.100000000093</v>
      </c>
    </row>
    <row r="51" spans="1:5" s="12" customFormat="1" x14ac:dyDescent="0.2">
      <c r="A51" s="13" t="s">
        <v>101</v>
      </c>
      <c r="B51" s="14" t="s">
        <v>102</v>
      </c>
      <c r="C51" s="15">
        <v>460008.55</v>
      </c>
      <c r="D51" s="15">
        <v>450631</v>
      </c>
      <c r="E51" s="15">
        <f t="shared" si="4"/>
        <v>9377.5499999999884</v>
      </c>
    </row>
    <row r="52" spans="1:5" s="12" customFormat="1" x14ac:dyDescent="0.2">
      <c r="A52" s="13" t="s">
        <v>103</v>
      </c>
      <c r="B52" s="14" t="s">
        <v>104</v>
      </c>
      <c r="C52" s="15">
        <v>998123.57</v>
      </c>
      <c r="D52" s="15">
        <v>1011397</v>
      </c>
      <c r="E52" s="15">
        <f t="shared" si="4"/>
        <v>-13273.430000000051</v>
      </c>
    </row>
    <row r="53" spans="1:5" s="12" customFormat="1" x14ac:dyDescent="0.2">
      <c r="A53" s="13" t="s">
        <v>105</v>
      </c>
      <c r="B53" s="14" t="s">
        <v>106</v>
      </c>
      <c r="C53" s="15">
        <v>0</v>
      </c>
      <c r="D53" s="15">
        <v>0</v>
      </c>
      <c r="E53" s="15">
        <f t="shared" si="4"/>
        <v>0</v>
      </c>
    </row>
    <row r="54" spans="1:5" s="12" customFormat="1" x14ac:dyDescent="0.2">
      <c r="A54" s="13" t="s">
        <v>107</v>
      </c>
      <c r="B54" s="14" t="s">
        <v>108</v>
      </c>
      <c r="C54" s="15">
        <v>0</v>
      </c>
      <c r="D54" s="15">
        <v>0</v>
      </c>
      <c r="E54" s="15">
        <f t="shared" si="4"/>
        <v>0</v>
      </c>
    </row>
    <row r="55" spans="1:5" s="12" customFormat="1" x14ac:dyDescent="0.2">
      <c r="A55" s="13" t="s">
        <v>109</v>
      </c>
      <c r="B55" s="14" t="s">
        <v>110</v>
      </c>
      <c r="C55" s="15">
        <v>398021.43</v>
      </c>
      <c r="D55" s="15">
        <v>399447</v>
      </c>
      <c r="E55" s="15">
        <f t="shared" si="4"/>
        <v>-1425.570000000007</v>
      </c>
    </row>
    <row r="56" spans="1:5" s="12" customFormat="1" x14ac:dyDescent="0.2">
      <c r="A56" s="13" t="s">
        <v>111</v>
      </c>
      <c r="B56" s="14" t="s">
        <v>112</v>
      </c>
      <c r="C56" s="15">
        <v>0</v>
      </c>
      <c r="D56" s="15">
        <v>0</v>
      </c>
      <c r="E56" s="15">
        <f t="shared" si="4"/>
        <v>0</v>
      </c>
    </row>
    <row r="57" spans="1:5" s="12" customFormat="1" x14ac:dyDescent="0.2">
      <c r="A57" s="13" t="s">
        <v>113</v>
      </c>
      <c r="B57" s="14" t="s">
        <v>114</v>
      </c>
      <c r="C57" s="15">
        <v>0</v>
      </c>
      <c r="D57" s="15">
        <v>0</v>
      </c>
      <c r="E57" s="15">
        <f t="shared" si="4"/>
        <v>0</v>
      </c>
    </row>
    <row r="58" spans="1:5" s="12" customFormat="1" x14ac:dyDescent="0.2">
      <c r="A58" s="13" t="s">
        <v>115</v>
      </c>
      <c r="B58" s="14" t="s">
        <v>116</v>
      </c>
      <c r="C58" s="15">
        <v>0</v>
      </c>
      <c r="D58" s="15">
        <v>0</v>
      </c>
      <c r="E58" s="15">
        <f t="shared" si="4"/>
        <v>0</v>
      </c>
    </row>
    <row r="59" spans="1:5" x14ac:dyDescent="0.2">
      <c r="A59" s="13" t="s">
        <v>117</v>
      </c>
      <c r="B59" s="14" t="s">
        <v>118</v>
      </c>
      <c r="C59" s="15">
        <v>0</v>
      </c>
      <c r="D59" s="15">
        <v>0</v>
      </c>
      <c r="E59" s="15">
        <f t="shared" si="4"/>
        <v>0</v>
      </c>
    </row>
    <row r="60" spans="1:5" s="12" customFormat="1" x14ac:dyDescent="0.2">
      <c r="A60" s="13" t="s">
        <v>119</v>
      </c>
      <c r="B60" s="14" t="s">
        <v>120</v>
      </c>
      <c r="C60" s="15">
        <v>343100.85</v>
      </c>
      <c r="D60" s="15">
        <v>326135</v>
      </c>
      <c r="E60" s="15">
        <f t="shared" si="4"/>
        <v>16965.849999999977</v>
      </c>
    </row>
    <row r="61" spans="1:5" s="12" customFormat="1" ht="25.5" x14ac:dyDescent="0.2">
      <c r="A61" s="13" t="s">
        <v>121</v>
      </c>
      <c r="B61" s="18" t="s">
        <v>122</v>
      </c>
      <c r="C61" s="15">
        <v>1449533</v>
      </c>
      <c r="D61" s="15">
        <v>1449533</v>
      </c>
      <c r="E61" s="15">
        <f t="shared" si="4"/>
        <v>0</v>
      </c>
    </row>
    <row r="62" spans="1:5" s="12" customFormat="1" ht="25.5" x14ac:dyDescent="0.2">
      <c r="A62" s="10" t="s">
        <v>123</v>
      </c>
      <c r="B62" s="11" t="s">
        <v>124</v>
      </c>
      <c r="C62" s="6">
        <f>SUM(C63:C77)+C80+C81+C82</f>
        <v>8749612.3499999996</v>
      </c>
      <c r="D62" s="6">
        <f>SUM(D63:D77)+D80+D81+D82</f>
        <v>8746612</v>
      </c>
      <c r="E62" s="6">
        <f t="shared" si="4"/>
        <v>3000.3499999996275</v>
      </c>
    </row>
    <row r="63" spans="1:5" x14ac:dyDescent="0.2">
      <c r="A63" s="13" t="s">
        <v>125</v>
      </c>
      <c r="B63" s="14" t="s">
        <v>126</v>
      </c>
      <c r="C63" s="15">
        <v>2531308</v>
      </c>
      <c r="D63" s="15">
        <v>2531308</v>
      </c>
      <c r="E63" s="15">
        <f t="shared" si="4"/>
        <v>0</v>
      </c>
    </row>
    <row r="64" spans="1:5" s="12" customFormat="1" x14ac:dyDescent="0.2">
      <c r="A64" s="13" t="s">
        <v>127</v>
      </c>
      <c r="B64" s="14" t="s">
        <v>128</v>
      </c>
      <c r="C64" s="15">
        <v>859771</v>
      </c>
      <c r="D64" s="15">
        <v>859771</v>
      </c>
      <c r="E64" s="15">
        <f t="shared" si="4"/>
        <v>0</v>
      </c>
    </row>
    <row r="65" spans="1:5" s="12" customFormat="1" x14ac:dyDescent="0.2">
      <c r="A65" s="13" t="s">
        <v>129</v>
      </c>
      <c r="B65" s="14" t="s">
        <v>130</v>
      </c>
      <c r="C65" s="15">
        <v>190410.35</v>
      </c>
      <c r="D65" s="15">
        <v>190410</v>
      </c>
      <c r="E65" s="15">
        <f t="shared" si="4"/>
        <v>0.35000000000582077</v>
      </c>
    </row>
    <row r="66" spans="1:5" s="12" customFormat="1" ht="25.5" x14ac:dyDescent="0.2">
      <c r="A66" s="13" t="s">
        <v>131</v>
      </c>
      <c r="B66" s="14" t="s">
        <v>132</v>
      </c>
      <c r="C66" s="15">
        <v>0</v>
      </c>
      <c r="D66" s="15">
        <v>0</v>
      </c>
      <c r="E66" s="15">
        <f t="shared" si="4"/>
        <v>0</v>
      </c>
    </row>
    <row r="67" spans="1:5" s="12" customFormat="1" x14ac:dyDescent="0.2">
      <c r="A67" s="13" t="s">
        <v>133</v>
      </c>
      <c r="B67" s="14" t="s">
        <v>134</v>
      </c>
      <c r="C67" s="15">
        <v>2557242</v>
      </c>
      <c r="D67" s="15">
        <v>2557242</v>
      </c>
      <c r="E67" s="15">
        <f t="shared" si="4"/>
        <v>0</v>
      </c>
    </row>
    <row r="68" spans="1:5" s="12" customFormat="1" x14ac:dyDescent="0.2">
      <c r="A68" s="13" t="s">
        <v>135</v>
      </c>
      <c r="B68" s="14" t="s">
        <v>136</v>
      </c>
      <c r="C68" s="15">
        <v>647819</v>
      </c>
      <c r="D68" s="15">
        <v>647819</v>
      </c>
      <c r="E68" s="15">
        <f t="shared" si="4"/>
        <v>0</v>
      </c>
    </row>
    <row r="69" spans="1:5" x14ac:dyDescent="0.2">
      <c r="A69" s="13" t="s">
        <v>137</v>
      </c>
      <c r="B69" s="14" t="s">
        <v>138</v>
      </c>
      <c r="C69" s="15">
        <v>701547</v>
      </c>
      <c r="D69" s="15">
        <v>701547</v>
      </c>
      <c r="E69" s="15">
        <f t="shared" si="4"/>
        <v>0</v>
      </c>
    </row>
    <row r="70" spans="1:5" s="12" customFormat="1" x14ac:dyDescent="0.2">
      <c r="A70" s="13" t="s">
        <v>139</v>
      </c>
      <c r="B70" s="14" t="s">
        <v>140</v>
      </c>
      <c r="C70" s="15">
        <v>0</v>
      </c>
      <c r="D70" s="15">
        <v>0</v>
      </c>
      <c r="E70" s="15">
        <f t="shared" ref="E70:E101" si="5">+C70-D70</f>
        <v>0</v>
      </c>
    </row>
    <row r="71" spans="1:5" s="12" customFormat="1" x14ac:dyDescent="0.2">
      <c r="A71" s="13" t="s">
        <v>141</v>
      </c>
      <c r="B71" s="14" t="s">
        <v>142</v>
      </c>
      <c r="C71" s="15">
        <v>358515</v>
      </c>
      <c r="D71" s="15">
        <v>358515</v>
      </c>
      <c r="E71" s="15">
        <f t="shared" si="5"/>
        <v>0</v>
      </c>
    </row>
    <row r="72" spans="1:5" s="12" customFormat="1" x14ac:dyDescent="0.2">
      <c r="A72" s="13" t="s">
        <v>143</v>
      </c>
      <c r="B72" s="14" t="s">
        <v>144</v>
      </c>
      <c r="C72" s="15">
        <v>0</v>
      </c>
      <c r="D72" s="15">
        <v>0</v>
      </c>
      <c r="E72" s="15">
        <f t="shared" si="5"/>
        <v>0</v>
      </c>
    </row>
    <row r="73" spans="1:5" s="12" customFormat="1" x14ac:dyDescent="0.2">
      <c r="A73" s="13" t="s">
        <v>145</v>
      </c>
      <c r="B73" s="14" t="s">
        <v>146</v>
      </c>
      <c r="C73" s="15">
        <v>0</v>
      </c>
      <c r="D73" s="15">
        <v>0</v>
      </c>
      <c r="E73" s="15">
        <f t="shared" si="5"/>
        <v>0</v>
      </c>
    </row>
    <row r="74" spans="1:5" s="12" customFormat="1" ht="25.5" x14ac:dyDescent="0.2">
      <c r="A74" s="13" t="s">
        <v>147</v>
      </c>
      <c r="B74" s="14" t="s">
        <v>148</v>
      </c>
      <c r="C74" s="15">
        <v>0</v>
      </c>
      <c r="D74" s="15">
        <v>0</v>
      </c>
      <c r="E74" s="15">
        <f t="shared" si="5"/>
        <v>0</v>
      </c>
    </row>
    <row r="75" spans="1:5" s="12" customFormat="1" x14ac:dyDescent="0.2">
      <c r="A75" s="13" t="s">
        <v>149</v>
      </c>
      <c r="B75" s="14" t="s">
        <v>150</v>
      </c>
      <c r="C75" s="15">
        <v>0</v>
      </c>
      <c r="D75" s="15">
        <v>0</v>
      </c>
      <c r="E75" s="15">
        <f t="shared" si="5"/>
        <v>0</v>
      </c>
    </row>
    <row r="76" spans="1:5" s="12" customFormat="1" ht="25.5" x14ac:dyDescent="0.2">
      <c r="A76" s="13" t="s">
        <v>151</v>
      </c>
      <c r="B76" s="14" t="s">
        <v>152</v>
      </c>
      <c r="C76" s="15">
        <v>0</v>
      </c>
      <c r="D76" s="15">
        <v>0</v>
      </c>
      <c r="E76" s="15">
        <f t="shared" si="5"/>
        <v>0</v>
      </c>
    </row>
    <row r="77" spans="1:5" ht="25.5" x14ac:dyDescent="0.2">
      <c r="A77" s="10" t="s">
        <v>153</v>
      </c>
      <c r="B77" s="16" t="s">
        <v>154</v>
      </c>
      <c r="C77" s="6">
        <f>SUM(C78:C79)</f>
        <v>3000</v>
      </c>
      <c r="D77" s="6">
        <f>SUM(D78:D79)</f>
        <v>0</v>
      </c>
      <c r="E77" s="6">
        <f t="shared" si="5"/>
        <v>3000</v>
      </c>
    </row>
    <row r="78" spans="1:5" s="12" customFormat="1" ht="25.5" x14ac:dyDescent="0.2">
      <c r="A78" s="13" t="s">
        <v>155</v>
      </c>
      <c r="B78" s="17" t="s">
        <v>156</v>
      </c>
      <c r="C78" s="15">
        <v>0</v>
      </c>
      <c r="D78" s="15">
        <v>0</v>
      </c>
      <c r="E78" s="15">
        <f t="shared" si="5"/>
        <v>0</v>
      </c>
    </row>
    <row r="79" spans="1:5" ht="25.5" x14ac:dyDescent="0.2">
      <c r="A79" s="13" t="s">
        <v>157</v>
      </c>
      <c r="B79" s="17" t="s">
        <v>158</v>
      </c>
      <c r="C79" s="15">
        <v>3000</v>
      </c>
      <c r="D79" s="15">
        <v>0</v>
      </c>
      <c r="E79" s="15">
        <f t="shared" si="5"/>
        <v>3000</v>
      </c>
    </row>
    <row r="80" spans="1:5" s="12" customFormat="1" ht="25.5" x14ac:dyDescent="0.2">
      <c r="A80" s="13" t="s">
        <v>159</v>
      </c>
      <c r="B80" s="14" t="s">
        <v>160</v>
      </c>
      <c r="C80" s="15">
        <v>900000</v>
      </c>
      <c r="D80" s="15">
        <v>900000</v>
      </c>
      <c r="E80" s="15">
        <f t="shared" si="5"/>
        <v>0</v>
      </c>
    </row>
    <row r="81" spans="1:5" s="12" customFormat="1" ht="25.5" x14ac:dyDescent="0.2">
      <c r="A81" s="13" t="s">
        <v>161</v>
      </c>
      <c r="B81" s="14" t="s">
        <v>162</v>
      </c>
      <c r="C81" s="15">
        <v>0</v>
      </c>
      <c r="D81" s="15">
        <v>0</v>
      </c>
      <c r="E81" s="15">
        <f t="shared" si="5"/>
        <v>0</v>
      </c>
    </row>
    <row r="82" spans="1:5" ht="25.5" x14ac:dyDescent="0.2">
      <c r="A82" s="13" t="s">
        <v>163</v>
      </c>
      <c r="B82" s="14" t="s">
        <v>164</v>
      </c>
      <c r="C82" s="15">
        <v>0</v>
      </c>
      <c r="D82" s="15">
        <v>0</v>
      </c>
      <c r="E82" s="15">
        <f t="shared" si="5"/>
        <v>0</v>
      </c>
    </row>
    <row r="83" spans="1:5" s="12" customFormat="1" ht="38.25" x14ac:dyDescent="0.2">
      <c r="A83" s="4" t="s">
        <v>165</v>
      </c>
      <c r="B83" s="9" t="s">
        <v>166</v>
      </c>
      <c r="C83" s="8">
        <f>SUM(C84:C88)</f>
        <v>24447949</v>
      </c>
      <c r="D83" s="8">
        <f>SUM(D84:D88)</f>
        <v>19680572</v>
      </c>
      <c r="E83" s="8">
        <f t="shared" si="5"/>
        <v>4767377</v>
      </c>
    </row>
    <row r="84" spans="1:5" s="12" customFormat="1" ht="25.5" x14ac:dyDescent="0.2">
      <c r="A84" s="13" t="s">
        <v>167</v>
      </c>
      <c r="B84" s="18" t="s">
        <v>168</v>
      </c>
      <c r="C84" s="15">
        <v>24300000</v>
      </c>
      <c r="D84" s="15">
        <v>19532623</v>
      </c>
      <c r="E84" s="15">
        <f t="shared" si="5"/>
        <v>4767377</v>
      </c>
    </row>
    <row r="85" spans="1:5" s="12" customFormat="1" ht="25.5" x14ac:dyDescent="0.2">
      <c r="A85" s="13" t="s">
        <v>169</v>
      </c>
      <c r="B85" s="18" t="s">
        <v>170</v>
      </c>
      <c r="C85" s="15">
        <v>137127</v>
      </c>
      <c r="D85" s="15">
        <v>137127</v>
      </c>
      <c r="E85" s="15">
        <f t="shared" si="5"/>
        <v>0</v>
      </c>
    </row>
    <row r="86" spans="1:5" ht="25.5" x14ac:dyDescent="0.2">
      <c r="A86" s="13" t="s">
        <v>171</v>
      </c>
      <c r="B86" s="18" t="s">
        <v>172</v>
      </c>
      <c r="C86" s="15">
        <v>0</v>
      </c>
      <c r="D86" s="15">
        <v>0</v>
      </c>
      <c r="E86" s="15">
        <f t="shared" si="5"/>
        <v>0</v>
      </c>
    </row>
    <row r="87" spans="1:5" s="12" customFormat="1" ht="25.5" x14ac:dyDescent="0.2">
      <c r="A87" s="13" t="s">
        <v>173</v>
      </c>
      <c r="B87" s="18" t="s">
        <v>174</v>
      </c>
      <c r="C87" s="15">
        <v>0</v>
      </c>
      <c r="D87" s="15">
        <v>0</v>
      </c>
      <c r="E87" s="15">
        <f t="shared" si="5"/>
        <v>0</v>
      </c>
    </row>
    <row r="88" spans="1:5" s="12" customFormat="1" ht="25.5" x14ac:dyDescent="0.2">
      <c r="A88" s="13" t="s">
        <v>175</v>
      </c>
      <c r="B88" s="18" t="s">
        <v>176</v>
      </c>
      <c r="C88" s="15">
        <v>10822</v>
      </c>
      <c r="D88" s="15">
        <v>10822</v>
      </c>
      <c r="E88" s="15">
        <f t="shared" si="5"/>
        <v>0</v>
      </c>
    </row>
    <row r="89" spans="1:5" s="12" customFormat="1" ht="25.5" x14ac:dyDescent="0.2">
      <c r="A89" s="4" t="s">
        <v>177</v>
      </c>
      <c r="B89" s="9" t="s">
        <v>178</v>
      </c>
      <c r="C89" s="8">
        <v>6809955.0885714293</v>
      </c>
      <c r="D89" s="8">
        <v>6757806</v>
      </c>
      <c r="E89" s="8">
        <f t="shared" si="5"/>
        <v>52149.088571429253</v>
      </c>
    </row>
    <row r="90" spans="1:5" x14ac:dyDescent="0.2">
      <c r="A90" s="4" t="s">
        <v>179</v>
      </c>
      <c r="B90" s="9" t="s">
        <v>180</v>
      </c>
      <c r="C90" s="8">
        <f>SUM(C91:C97)</f>
        <v>5831689.8387647765</v>
      </c>
      <c r="D90" s="8">
        <f>SUM(D91:D97)</f>
        <v>3778958</v>
      </c>
      <c r="E90" s="8">
        <f t="shared" si="5"/>
        <v>2052731.8387647765</v>
      </c>
    </row>
    <row r="91" spans="1:5" x14ac:dyDescent="0.2">
      <c r="A91" s="13" t="s">
        <v>181</v>
      </c>
      <c r="B91" s="18" t="s">
        <v>182</v>
      </c>
      <c r="C91" s="15">
        <v>15000</v>
      </c>
      <c r="D91" s="15">
        <v>2000</v>
      </c>
      <c r="E91" s="15">
        <f t="shared" si="5"/>
        <v>13000</v>
      </c>
    </row>
    <row r="92" spans="1:5" s="12" customFormat="1" x14ac:dyDescent="0.2">
      <c r="A92" s="13" t="s">
        <v>183</v>
      </c>
      <c r="B92" s="18" t="s">
        <v>184</v>
      </c>
      <c r="C92" s="15">
        <v>5798069.8387647765</v>
      </c>
      <c r="D92" s="15">
        <v>3758338</v>
      </c>
      <c r="E92" s="15">
        <f t="shared" si="5"/>
        <v>2039731.8387647765</v>
      </c>
    </row>
    <row r="93" spans="1:5" s="12" customFormat="1" x14ac:dyDescent="0.2">
      <c r="A93" s="13" t="s">
        <v>185</v>
      </c>
      <c r="B93" s="18" t="s">
        <v>186</v>
      </c>
      <c r="C93" s="15">
        <v>15920</v>
      </c>
      <c r="D93" s="15">
        <v>15920</v>
      </c>
      <c r="E93" s="15">
        <f t="shared" si="5"/>
        <v>0</v>
      </c>
    </row>
    <row r="94" spans="1:5" s="12" customFormat="1" ht="25.5" x14ac:dyDescent="0.2">
      <c r="A94" s="13" t="s">
        <v>187</v>
      </c>
      <c r="B94" s="18" t="s">
        <v>188</v>
      </c>
      <c r="C94" s="15">
        <v>0</v>
      </c>
      <c r="D94" s="15">
        <v>0</v>
      </c>
      <c r="E94" s="15">
        <f t="shared" si="5"/>
        <v>0</v>
      </c>
    </row>
    <row r="95" spans="1:5" s="12" customFormat="1" ht="25.5" x14ac:dyDescent="0.2">
      <c r="A95" s="13" t="s">
        <v>189</v>
      </c>
      <c r="B95" s="18" t="s">
        <v>190</v>
      </c>
      <c r="C95" s="15">
        <v>2700</v>
      </c>
      <c r="D95" s="15">
        <v>2700</v>
      </c>
      <c r="E95" s="15">
        <f t="shared" si="5"/>
        <v>0</v>
      </c>
    </row>
    <row r="96" spans="1:5" x14ac:dyDescent="0.2">
      <c r="A96" s="13" t="s">
        <v>191</v>
      </c>
      <c r="B96" s="18" t="s">
        <v>192</v>
      </c>
      <c r="C96" s="15">
        <v>0</v>
      </c>
      <c r="D96" s="15">
        <v>0</v>
      </c>
      <c r="E96" s="15">
        <f t="shared" si="5"/>
        <v>0</v>
      </c>
    </row>
    <row r="97" spans="1:5" s="12" customFormat="1" ht="25.5" x14ac:dyDescent="0.2">
      <c r="A97" s="13" t="s">
        <v>193</v>
      </c>
      <c r="B97" s="18" t="s">
        <v>194</v>
      </c>
      <c r="C97" s="15">
        <v>0</v>
      </c>
      <c r="D97" s="15">
        <v>0</v>
      </c>
      <c r="E97" s="15">
        <f t="shared" si="5"/>
        <v>0</v>
      </c>
    </row>
    <row r="98" spans="1:5" s="12" customFormat="1" x14ac:dyDescent="0.2">
      <c r="A98" s="4" t="s">
        <v>195</v>
      </c>
      <c r="B98" s="7" t="s">
        <v>196</v>
      </c>
      <c r="C98" s="8">
        <f>C99+C100+C103+C108+C112</f>
        <v>19353467.49217714</v>
      </c>
      <c r="D98" s="8">
        <f>D99+D100+D103+D108+D112</f>
        <v>23950041</v>
      </c>
      <c r="E98" s="8">
        <f t="shared" si="5"/>
        <v>-4596573.50782286</v>
      </c>
    </row>
    <row r="99" spans="1:5" s="12" customFormat="1" x14ac:dyDescent="0.2">
      <c r="A99" s="21" t="s">
        <v>197</v>
      </c>
      <c r="B99" s="22" t="s">
        <v>198</v>
      </c>
      <c r="C99" s="15">
        <v>289457</v>
      </c>
      <c r="D99" s="15">
        <v>332593</v>
      </c>
      <c r="E99" s="15">
        <f t="shared" si="5"/>
        <v>-43136</v>
      </c>
    </row>
    <row r="100" spans="1:5" x14ac:dyDescent="0.2">
      <c r="A100" s="4" t="s">
        <v>199</v>
      </c>
      <c r="B100" s="9" t="s">
        <v>200</v>
      </c>
      <c r="C100" s="8">
        <f>SUM(C101:C102)</f>
        <v>20000</v>
      </c>
      <c r="D100" s="8">
        <f>SUM(D101:D102)</f>
        <v>3004691</v>
      </c>
      <c r="E100" s="8">
        <f t="shared" si="5"/>
        <v>-2984691</v>
      </c>
    </row>
    <row r="101" spans="1:5" s="12" customFormat="1" ht="25.5" x14ac:dyDescent="0.2">
      <c r="A101" s="13" t="s">
        <v>201</v>
      </c>
      <c r="B101" s="18" t="s">
        <v>202</v>
      </c>
      <c r="C101" s="15">
        <v>0</v>
      </c>
      <c r="D101" s="15">
        <v>0</v>
      </c>
      <c r="E101" s="15">
        <f t="shared" si="5"/>
        <v>0</v>
      </c>
    </row>
    <row r="102" spans="1:5" s="12" customFormat="1" x14ac:dyDescent="0.2">
      <c r="A102" s="13" t="s">
        <v>203</v>
      </c>
      <c r="B102" s="18" t="s">
        <v>204</v>
      </c>
      <c r="C102" s="15">
        <v>20000</v>
      </c>
      <c r="D102" s="15">
        <v>3004691</v>
      </c>
      <c r="E102" s="15">
        <f t="shared" ref="E102:E133" si="6">+C102-D102</f>
        <v>-2984691</v>
      </c>
    </row>
    <row r="103" spans="1:5" s="12" customFormat="1" ht="25.5" x14ac:dyDescent="0.2">
      <c r="A103" s="4" t="s">
        <v>205</v>
      </c>
      <c r="B103" s="9" t="s">
        <v>206</v>
      </c>
      <c r="C103" s="8">
        <f>SUM(C104:C107)</f>
        <v>6555729.71</v>
      </c>
      <c r="D103" s="8">
        <f>SUM(D104:D107)</f>
        <v>6051374</v>
      </c>
      <c r="E103" s="8">
        <f t="shared" si="6"/>
        <v>504355.70999999996</v>
      </c>
    </row>
    <row r="104" spans="1:5" s="12" customFormat="1" ht="25.5" x14ac:dyDescent="0.2">
      <c r="A104" s="13" t="s">
        <v>207</v>
      </c>
      <c r="B104" s="18" t="s">
        <v>208</v>
      </c>
      <c r="C104" s="15">
        <v>1731896.12</v>
      </c>
      <c r="D104" s="15">
        <v>1208801</v>
      </c>
      <c r="E104" s="15">
        <f t="shared" si="6"/>
        <v>523095.12000000011</v>
      </c>
    </row>
    <row r="105" spans="1:5" s="12" customFormat="1" ht="25.5" x14ac:dyDescent="0.2">
      <c r="A105" s="13" t="s">
        <v>209</v>
      </c>
      <c r="B105" s="18" t="s">
        <v>210</v>
      </c>
      <c r="C105" s="15">
        <v>0</v>
      </c>
      <c r="D105" s="15">
        <v>2136</v>
      </c>
      <c r="E105" s="15">
        <f t="shared" si="6"/>
        <v>-2136</v>
      </c>
    </row>
    <row r="106" spans="1:5" s="12" customFormat="1" ht="25.5" x14ac:dyDescent="0.2">
      <c r="A106" s="13" t="s">
        <v>211</v>
      </c>
      <c r="B106" s="18" t="s">
        <v>212</v>
      </c>
      <c r="C106" s="15">
        <v>4823833.59</v>
      </c>
      <c r="D106" s="15">
        <v>4840437</v>
      </c>
      <c r="E106" s="15">
        <f t="shared" si="6"/>
        <v>-16603.410000000149</v>
      </c>
    </row>
    <row r="107" spans="1:5" s="12" customFormat="1" x14ac:dyDescent="0.2">
      <c r="A107" s="13" t="s">
        <v>213</v>
      </c>
      <c r="B107" s="18" t="s">
        <v>214</v>
      </c>
      <c r="C107" s="15">
        <v>0</v>
      </c>
      <c r="D107" s="15">
        <v>0</v>
      </c>
      <c r="E107" s="15">
        <f t="shared" si="6"/>
        <v>0</v>
      </c>
    </row>
    <row r="108" spans="1:5" x14ac:dyDescent="0.2">
      <c r="A108" s="4" t="s">
        <v>215</v>
      </c>
      <c r="B108" s="9" t="s">
        <v>216</v>
      </c>
      <c r="C108" s="8">
        <f>SUM(C109:C111)</f>
        <v>11065597.99217714</v>
      </c>
      <c r="D108" s="8">
        <f>SUM(D109:D111)</f>
        <v>13277871</v>
      </c>
      <c r="E108" s="8">
        <f t="shared" ref="E108" si="7">SUM(E109:E111)</f>
        <v>-2212273.00782286</v>
      </c>
    </row>
    <row r="109" spans="1:5" s="12" customFormat="1" ht="25.5" x14ac:dyDescent="0.2">
      <c r="A109" s="13" t="s">
        <v>217</v>
      </c>
      <c r="B109" s="18" t="s">
        <v>218</v>
      </c>
      <c r="C109" s="15">
        <v>8483564.8800000008</v>
      </c>
      <c r="D109" s="15">
        <v>10099482</v>
      </c>
      <c r="E109" s="15">
        <f>+C109-D109</f>
        <v>-1615917.1199999992</v>
      </c>
    </row>
    <row r="110" spans="1:5" s="12" customFormat="1" x14ac:dyDescent="0.2">
      <c r="A110" s="13" t="s">
        <v>219</v>
      </c>
      <c r="B110" s="18" t="s">
        <v>220</v>
      </c>
      <c r="C110" s="15">
        <v>417711</v>
      </c>
      <c r="D110" s="15">
        <v>417711</v>
      </c>
      <c r="E110" s="15">
        <f>+C110-D110</f>
        <v>0</v>
      </c>
    </row>
    <row r="111" spans="1:5" s="12" customFormat="1" x14ac:dyDescent="0.2">
      <c r="A111" s="13" t="s">
        <v>221</v>
      </c>
      <c r="B111" s="18" t="s">
        <v>222</v>
      </c>
      <c r="C111" s="15">
        <v>2164322.1121771391</v>
      </c>
      <c r="D111" s="15">
        <v>2760678</v>
      </c>
      <c r="E111" s="15">
        <f>+C111-D111</f>
        <v>-596355.88782286085</v>
      </c>
    </row>
    <row r="112" spans="1:5" x14ac:dyDescent="0.2">
      <c r="A112" s="4" t="s">
        <v>223</v>
      </c>
      <c r="B112" s="9" t="s">
        <v>224</v>
      </c>
      <c r="C112" s="8">
        <f>+C113+C117+C118</f>
        <v>1422682.79</v>
      </c>
      <c r="D112" s="8">
        <f>+D113+D117+D118</f>
        <v>1283512</v>
      </c>
      <c r="E112" s="8">
        <f t="shared" ref="E112" si="8">+E113+E117+E118</f>
        <v>139170.79000000004</v>
      </c>
    </row>
    <row r="113" spans="1:5" x14ac:dyDescent="0.2">
      <c r="A113" s="10" t="s">
        <v>225</v>
      </c>
      <c r="B113" s="11" t="s">
        <v>226</v>
      </c>
      <c r="C113" s="6">
        <f>SUM(C114:C116)</f>
        <v>0</v>
      </c>
      <c r="D113" s="6">
        <f>SUM(D114:D116)</f>
        <v>0</v>
      </c>
      <c r="E113" s="6">
        <f t="shared" ref="E113:E122" si="9">+C113-D113</f>
        <v>0</v>
      </c>
    </row>
    <row r="114" spans="1:5" ht="25.5" x14ac:dyDescent="0.2">
      <c r="A114" s="13" t="s">
        <v>227</v>
      </c>
      <c r="B114" s="14" t="s">
        <v>228</v>
      </c>
      <c r="C114" s="15">
        <v>0</v>
      </c>
      <c r="D114" s="15">
        <v>0</v>
      </c>
      <c r="E114" s="15">
        <f t="shared" si="9"/>
        <v>0</v>
      </c>
    </row>
    <row r="115" spans="1:5" ht="25.5" x14ac:dyDescent="0.2">
      <c r="A115" s="13" t="s">
        <v>229</v>
      </c>
      <c r="B115" s="14" t="s">
        <v>230</v>
      </c>
      <c r="C115" s="15">
        <v>0</v>
      </c>
      <c r="D115" s="15">
        <v>0</v>
      </c>
      <c r="E115" s="15">
        <f t="shared" si="9"/>
        <v>0</v>
      </c>
    </row>
    <row r="116" spans="1:5" x14ac:dyDescent="0.2">
      <c r="A116" s="13" t="s">
        <v>231</v>
      </c>
      <c r="B116" s="14" t="s">
        <v>232</v>
      </c>
      <c r="C116" s="15">
        <v>0</v>
      </c>
      <c r="D116" s="15">
        <v>0</v>
      </c>
      <c r="E116" s="15">
        <f t="shared" si="9"/>
        <v>0</v>
      </c>
    </row>
    <row r="117" spans="1:5" s="12" customFormat="1" x14ac:dyDescent="0.2">
      <c r="A117" s="13" t="s">
        <v>233</v>
      </c>
      <c r="B117" s="18" t="s">
        <v>234</v>
      </c>
      <c r="C117" s="15">
        <v>0</v>
      </c>
      <c r="D117" s="15">
        <v>0</v>
      </c>
      <c r="E117" s="15">
        <f t="shared" si="9"/>
        <v>0</v>
      </c>
    </row>
    <row r="118" spans="1:5" s="12" customFormat="1" x14ac:dyDescent="0.2">
      <c r="A118" s="13" t="s">
        <v>235</v>
      </c>
      <c r="B118" s="18" t="s">
        <v>236</v>
      </c>
      <c r="C118" s="15">
        <v>1422682.79</v>
      </c>
      <c r="D118" s="15">
        <v>1283512</v>
      </c>
      <c r="E118" s="15">
        <f t="shared" si="9"/>
        <v>139170.79000000004</v>
      </c>
    </row>
    <row r="119" spans="1:5" s="12" customFormat="1" x14ac:dyDescent="0.2">
      <c r="A119" s="4" t="s">
        <v>237</v>
      </c>
      <c r="B119" s="7" t="s">
        <v>238</v>
      </c>
      <c r="C119" s="8">
        <f>SUM(C120:C122)</f>
        <v>18658308.164449196</v>
      </c>
      <c r="D119" s="8">
        <f>SUM(D120:D122)</f>
        <v>14928975</v>
      </c>
      <c r="E119" s="8">
        <f t="shared" si="9"/>
        <v>3729333.1644491963</v>
      </c>
    </row>
    <row r="120" spans="1:5" ht="25.5" x14ac:dyDescent="0.2">
      <c r="A120" s="13" t="s">
        <v>239</v>
      </c>
      <c r="B120" s="20" t="s">
        <v>240</v>
      </c>
      <c r="C120" s="15">
        <v>18500000</v>
      </c>
      <c r="D120" s="15">
        <v>14751162</v>
      </c>
      <c r="E120" s="15">
        <f t="shared" si="9"/>
        <v>3748838</v>
      </c>
    </row>
    <row r="121" spans="1:5" s="12" customFormat="1" ht="25.5" x14ac:dyDescent="0.2">
      <c r="A121" s="13" t="s">
        <v>241</v>
      </c>
      <c r="B121" s="20" t="s">
        <v>242</v>
      </c>
      <c r="C121" s="15">
        <v>158308.16444919768</v>
      </c>
      <c r="D121" s="15">
        <v>177813</v>
      </c>
      <c r="E121" s="15">
        <f t="shared" si="9"/>
        <v>-19504.835550802323</v>
      </c>
    </row>
    <row r="122" spans="1:5" s="12" customFormat="1" x14ac:dyDescent="0.2">
      <c r="A122" s="13" t="s">
        <v>243</v>
      </c>
      <c r="B122" s="20" t="s">
        <v>244</v>
      </c>
      <c r="C122" s="15">
        <v>0</v>
      </c>
      <c r="D122" s="15">
        <v>0</v>
      </c>
      <c r="E122" s="15">
        <f t="shared" si="9"/>
        <v>0</v>
      </c>
    </row>
    <row r="123" spans="1:5" s="12" customFormat="1" x14ac:dyDescent="0.2">
      <c r="A123" s="4" t="s">
        <v>245</v>
      </c>
      <c r="B123" s="7" t="s">
        <v>246</v>
      </c>
      <c r="C123" s="8">
        <f>SUM(C124:C129)</f>
        <v>12118788</v>
      </c>
      <c r="D123" s="8">
        <f>SUM(D124:D129)</f>
        <v>12118788</v>
      </c>
      <c r="E123" s="8">
        <f t="shared" ref="E123" si="10">SUM(E124:E129)</f>
        <v>0</v>
      </c>
    </row>
    <row r="124" spans="1:5" x14ac:dyDescent="0.2">
      <c r="A124" s="13" t="s">
        <v>247</v>
      </c>
      <c r="B124" s="20" t="s">
        <v>248</v>
      </c>
      <c r="C124" s="15">
        <v>5649005</v>
      </c>
      <c r="D124" s="15">
        <v>5649005</v>
      </c>
      <c r="E124" s="15">
        <f t="shared" ref="E124:E130" si="11">+C124-D124</f>
        <v>0</v>
      </c>
    </row>
    <row r="125" spans="1:5" s="12" customFormat="1" x14ac:dyDescent="0.2">
      <c r="A125" s="13" t="s">
        <v>249</v>
      </c>
      <c r="B125" s="20" t="s">
        <v>250</v>
      </c>
      <c r="C125" s="15">
        <v>230445</v>
      </c>
      <c r="D125" s="15">
        <v>230445</v>
      </c>
      <c r="E125" s="15">
        <f t="shared" si="11"/>
        <v>0</v>
      </c>
    </row>
    <row r="126" spans="1:5" s="12" customFormat="1" x14ac:dyDescent="0.2">
      <c r="A126" s="13" t="s">
        <v>251</v>
      </c>
      <c r="B126" s="20" t="s">
        <v>252</v>
      </c>
      <c r="C126" s="15">
        <v>1608388</v>
      </c>
      <c r="D126" s="15">
        <v>1608388</v>
      </c>
      <c r="E126" s="15">
        <f t="shared" si="11"/>
        <v>0</v>
      </c>
    </row>
    <row r="127" spans="1:5" s="12" customFormat="1" ht="25.5" x14ac:dyDescent="0.2">
      <c r="A127" s="13" t="s">
        <v>253</v>
      </c>
      <c r="B127" s="20" t="s">
        <v>254</v>
      </c>
      <c r="C127" s="15">
        <v>1474917</v>
      </c>
      <c r="D127" s="15">
        <v>1474917</v>
      </c>
      <c r="E127" s="15">
        <f t="shared" si="11"/>
        <v>0</v>
      </c>
    </row>
    <row r="128" spans="1:5" s="12" customFormat="1" ht="25.5" x14ac:dyDescent="0.2">
      <c r="A128" s="13" t="s">
        <v>255</v>
      </c>
      <c r="B128" s="20" t="s">
        <v>256</v>
      </c>
      <c r="C128" s="15">
        <v>276988</v>
      </c>
      <c r="D128" s="15">
        <v>276988</v>
      </c>
      <c r="E128" s="15">
        <f t="shared" si="11"/>
        <v>0</v>
      </c>
    </row>
    <row r="129" spans="1:5" s="12" customFormat="1" x14ac:dyDescent="0.2">
      <c r="A129" s="13" t="s">
        <v>257</v>
      </c>
      <c r="B129" s="20" t="s">
        <v>258</v>
      </c>
      <c r="C129" s="15">
        <v>2879045</v>
      </c>
      <c r="D129" s="15">
        <v>2879045</v>
      </c>
      <c r="E129" s="15">
        <f t="shared" si="11"/>
        <v>0</v>
      </c>
    </row>
    <row r="130" spans="1:5" s="12" customFormat="1" x14ac:dyDescent="0.2">
      <c r="A130" s="21" t="s">
        <v>259</v>
      </c>
      <c r="B130" s="23" t="s">
        <v>260</v>
      </c>
      <c r="C130" s="24">
        <v>0</v>
      </c>
      <c r="D130" s="24">
        <v>0</v>
      </c>
      <c r="E130" s="15">
        <f t="shared" si="11"/>
        <v>0</v>
      </c>
    </row>
    <row r="131" spans="1:5" s="12" customFormat="1" x14ac:dyDescent="0.2">
      <c r="A131" s="4" t="s">
        <v>261</v>
      </c>
      <c r="B131" s="7" t="s">
        <v>262</v>
      </c>
      <c r="C131" s="8">
        <f>SUM(C132:C134)</f>
        <v>2126423</v>
      </c>
      <c r="D131" s="8">
        <f>SUM(D132:D134)</f>
        <v>1085925</v>
      </c>
      <c r="E131" s="8">
        <f t="shared" ref="E131" si="12">SUM(E132:E134)</f>
        <v>1040498</v>
      </c>
    </row>
    <row r="132" spans="1:5" s="12" customFormat="1" x14ac:dyDescent="0.2">
      <c r="A132" s="21" t="s">
        <v>263</v>
      </c>
      <c r="B132" s="20" t="s">
        <v>264</v>
      </c>
      <c r="C132" s="15">
        <v>69289</v>
      </c>
      <c r="D132" s="15">
        <v>69289</v>
      </c>
      <c r="E132" s="15">
        <f t="shared" ref="E132:E138" si="13">+C132-D132</f>
        <v>0</v>
      </c>
    </row>
    <row r="133" spans="1:5" s="12" customFormat="1" x14ac:dyDescent="0.2">
      <c r="A133" s="21" t="s">
        <v>265</v>
      </c>
      <c r="B133" s="20" t="s">
        <v>266</v>
      </c>
      <c r="C133" s="15">
        <v>1503731</v>
      </c>
      <c r="D133" s="15">
        <v>462969</v>
      </c>
      <c r="E133" s="15">
        <f t="shared" si="13"/>
        <v>1040762</v>
      </c>
    </row>
    <row r="134" spans="1:5" x14ac:dyDescent="0.2">
      <c r="A134" s="21" t="s">
        <v>267</v>
      </c>
      <c r="B134" s="20" t="s">
        <v>268</v>
      </c>
      <c r="C134" s="15">
        <v>553403</v>
      </c>
      <c r="D134" s="15">
        <v>553667</v>
      </c>
      <c r="E134" s="15">
        <f t="shared" si="13"/>
        <v>-264</v>
      </c>
    </row>
    <row r="135" spans="1:5" s="12" customFormat="1" x14ac:dyDescent="0.2">
      <c r="A135" s="25" t="s">
        <v>269</v>
      </c>
      <c r="B135" s="26" t="s">
        <v>270</v>
      </c>
      <c r="C135" s="27">
        <f>C3+C34+C37+C43+C98+C119+C123+C130+C131</f>
        <v>1353004384.9339628</v>
      </c>
      <c r="D135" s="27">
        <f>D3+D34+D37+D43+D98+D119+D123+D130+D131</f>
        <v>1347164204</v>
      </c>
      <c r="E135" s="27">
        <f t="shared" si="13"/>
        <v>5840180.933962822</v>
      </c>
    </row>
    <row r="136" spans="1:5" s="12" customFormat="1" x14ac:dyDescent="0.2">
      <c r="A136" s="4"/>
      <c r="B136" s="5" t="s">
        <v>271</v>
      </c>
      <c r="C136" s="6"/>
      <c r="D136" s="6"/>
      <c r="E136" s="6">
        <f t="shared" si="13"/>
        <v>0</v>
      </c>
    </row>
    <row r="137" spans="1:5" s="12" customFormat="1" x14ac:dyDescent="0.2">
      <c r="A137" s="4" t="s">
        <v>272</v>
      </c>
      <c r="B137" s="7" t="s">
        <v>273</v>
      </c>
      <c r="C137" s="8">
        <f>C138+C168</f>
        <v>-156012097.80207357</v>
      </c>
      <c r="D137" s="8">
        <f>D138+D168</f>
        <v>-162512743</v>
      </c>
      <c r="E137" s="8">
        <f t="shared" si="13"/>
        <v>6500645.1979264319</v>
      </c>
    </row>
    <row r="138" spans="1:5" s="12" customFormat="1" x14ac:dyDescent="0.2">
      <c r="A138" s="4" t="s">
        <v>274</v>
      </c>
      <c r="B138" s="9" t="s">
        <v>275</v>
      </c>
      <c r="C138" s="8">
        <f>C139+C147+C151+SUM(C155:C160)</f>
        <v>-152704097.80207357</v>
      </c>
      <c r="D138" s="8">
        <f>D139+D147+D151+SUM(D155:D160)</f>
        <v>-151291661</v>
      </c>
      <c r="E138" s="8">
        <f t="shared" si="13"/>
        <v>-1412436.8020735681</v>
      </c>
    </row>
    <row r="139" spans="1:5" s="12" customFormat="1" x14ac:dyDescent="0.2">
      <c r="A139" s="10" t="s">
        <v>276</v>
      </c>
      <c r="B139" s="11" t="s">
        <v>277</v>
      </c>
      <c r="C139" s="6">
        <f>SUM(C140:C143)</f>
        <v>-954512.38951941801</v>
      </c>
      <c r="D139" s="6">
        <f>SUM(D140:D143)</f>
        <v>-1369280</v>
      </c>
      <c r="E139" s="6">
        <f t="shared" ref="E139" si="14">SUM(E140:E143)</f>
        <v>414767.61048058199</v>
      </c>
    </row>
    <row r="140" spans="1:5" s="12" customFormat="1" ht="25.5" x14ac:dyDescent="0.2">
      <c r="A140" s="13" t="s">
        <v>278</v>
      </c>
      <c r="B140" s="14" t="s">
        <v>279</v>
      </c>
      <c r="C140" s="15">
        <v>-591111.99951941799</v>
      </c>
      <c r="D140" s="15">
        <v>-1033516</v>
      </c>
      <c r="E140" s="15">
        <f>+C140-D140</f>
        <v>442404.00048058201</v>
      </c>
    </row>
    <row r="141" spans="1:5" s="12" customFormat="1" x14ac:dyDescent="0.2">
      <c r="A141" s="13" t="s">
        <v>280</v>
      </c>
      <c r="B141" s="14" t="s">
        <v>281</v>
      </c>
      <c r="C141" s="15">
        <v>-25117</v>
      </c>
      <c r="D141" s="15">
        <v>-25117</v>
      </c>
      <c r="E141" s="15">
        <f>+C141-D141</f>
        <v>0</v>
      </c>
    </row>
    <row r="142" spans="1:5" x14ac:dyDescent="0.2">
      <c r="A142" s="13" t="s">
        <v>282</v>
      </c>
      <c r="B142" s="14" t="s">
        <v>283</v>
      </c>
      <c r="C142" s="15">
        <v>-338283.39</v>
      </c>
      <c r="D142" s="15">
        <v>-310647</v>
      </c>
      <c r="E142" s="15">
        <f>+C142-D142</f>
        <v>-27636.390000000014</v>
      </c>
    </row>
    <row r="143" spans="1:5" x14ac:dyDescent="0.2">
      <c r="A143" s="10" t="s">
        <v>284</v>
      </c>
      <c r="B143" s="16" t="s">
        <v>285</v>
      </c>
      <c r="C143" s="6">
        <f>SUM(C144:C146)</f>
        <v>0</v>
      </c>
      <c r="D143" s="6">
        <f>SUM(D144:D146)</f>
        <v>0</v>
      </c>
      <c r="E143" s="6">
        <f t="shared" ref="E143" si="15">SUM(E144:E146)</f>
        <v>0</v>
      </c>
    </row>
    <row r="144" spans="1:5" ht="25.5" x14ac:dyDescent="0.2">
      <c r="A144" s="13" t="s">
        <v>286</v>
      </c>
      <c r="B144" s="17" t="s">
        <v>287</v>
      </c>
      <c r="C144" s="15">
        <v>0</v>
      </c>
      <c r="D144" s="15">
        <v>0</v>
      </c>
      <c r="E144" s="15">
        <f>+C144-D144</f>
        <v>0</v>
      </c>
    </row>
    <row r="145" spans="1:5" ht="25.5" x14ac:dyDescent="0.2">
      <c r="A145" s="13" t="s">
        <v>288</v>
      </c>
      <c r="B145" s="17" t="s">
        <v>289</v>
      </c>
      <c r="C145" s="15">
        <v>0</v>
      </c>
      <c r="D145" s="15">
        <v>0</v>
      </c>
      <c r="E145" s="15">
        <f>+C145-D145</f>
        <v>0</v>
      </c>
    </row>
    <row r="146" spans="1:5" s="12" customFormat="1" x14ac:dyDescent="0.2">
      <c r="A146" s="13" t="s">
        <v>290</v>
      </c>
      <c r="B146" s="17" t="s">
        <v>291</v>
      </c>
      <c r="C146" s="15">
        <v>0</v>
      </c>
      <c r="D146" s="15">
        <v>0</v>
      </c>
      <c r="E146" s="15">
        <f>+C146-D146</f>
        <v>0</v>
      </c>
    </row>
    <row r="147" spans="1:5" s="12" customFormat="1" x14ac:dyDescent="0.2">
      <c r="A147" s="10" t="s">
        <v>292</v>
      </c>
      <c r="B147" s="11" t="s">
        <v>293</v>
      </c>
      <c r="C147" s="6">
        <f>SUM(C148:C150)</f>
        <v>-1744391.5500000003</v>
      </c>
      <c r="D147" s="6">
        <f>SUM(D148:D150)</f>
        <v>-1744392</v>
      </c>
      <c r="E147" s="6">
        <f t="shared" ref="E147" si="16">SUM(E148:E150)</f>
        <v>0.44999999972060323</v>
      </c>
    </row>
    <row r="148" spans="1:5" s="12" customFormat="1" ht="25.5" x14ac:dyDescent="0.2">
      <c r="A148" s="13" t="s">
        <v>294</v>
      </c>
      <c r="B148" s="14" t="s">
        <v>295</v>
      </c>
      <c r="C148" s="15">
        <v>-1744391.5500000003</v>
      </c>
      <c r="D148" s="15">
        <v>-1744392</v>
      </c>
      <c r="E148" s="15">
        <f t="shared" ref="E148:E179" si="17">+C148-D148</f>
        <v>0.44999999972060323</v>
      </c>
    </row>
    <row r="149" spans="1:5" s="12" customFormat="1" ht="25.5" x14ac:dyDescent="0.2">
      <c r="A149" s="13" t="s">
        <v>296</v>
      </c>
      <c r="B149" s="14" t="s">
        <v>297</v>
      </c>
      <c r="C149" s="15">
        <v>0</v>
      </c>
      <c r="D149" s="15">
        <v>0</v>
      </c>
      <c r="E149" s="15">
        <f t="shared" si="17"/>
        <v>0</v>
      </c>
    </row>
    <row r="150" spans="1:5" s="12" customFormat="1" x14ac:dyDescent="0.2">
      <c r="A150" s="13" t="s">
        <v>298</v>
      </c>
      <c r="B150" s="14" t="s">
        <v>299</v>
      </c>
      <c r="C150" s="15">
        <v>0</v>
      </c>
      <c r="D150" s="15">
        <v>0</v>
      </c>
      <c r="E150" s="15">
        <f t="shared" si="17"/>
        <v>0</v>
      </c>
    </row>
    <row r="151" spans="1:5" s="12" customFormat="1" x14ac:dyDescent="0.2">
      <c r="A151" s="10" t="s">
        <v>300</v>
      </c>
      <c r="B151" s="11" t="s">
        <v>301</v>
      </c>
      <c r="C151" s="6">
        <f>SUM(C152:C154)</f>
        <v>-11133446.482554119</v>
      </c>
      <c r="D151" s="6">
        <f>SUM(D152:D154)</f>
        <v>-19123814</v>
      </c>
      <c r="E151" s="6">
        <f t="shared" si="17"/>
        <v>7990367.5174458809</v>
      </c>
    </row>
    <row r="152" spans="1:5" x14ac:dyDescent="0.2">
      <c r="A152" s="13" t="s">
        <v>302</v>
      </c>
      <c r="B152" s="14" t="s">
        <v>303</v>
      </c>
      <c r="C152" s="15">
        <v>-3817044.5925541194</v>
      </c>
      <c r="D152" s="15">
        <v>-7150441</v>
      </c>
      <c r="E152" s="15">
        <f t="shared" si="17"/>
        <v>3333396.4074458806</v>
      </c>
    </row>
    <row r="153" spans="1:5" s="12" customFormat="1" x14ac:dyDescent="0.2">
      <c r="A153" s="13" t="s">
        <v>304</v>
      </c>
      <c r="B153" s="14" t="s">
        <v>305</v>
      </c>
      <c r="C153" s="15">
        <v>-962407</v>
      </c>
      <c r="D153" s="15">
        <v>-962407</v>
      </c>
      <c r="E153" s="15">
        <f t="shared" si="17"/>
        <v>0</v>
      </c>
    </row>
    <row r="154" spans="1:5" s="12" customFormat="1" x14ac:dyDescent="0.2">
      <c r="A154" s="13" t="s">
        <v>306</v>
      </c>
      <c r="B154" s="14" t="s">
        <v>307</v>
      </c>
      <c r="C154" s="15">
        <v>-6353994.8899999997</v>
      </c>
      <c r="D154" s="15">
        <v>-11010966</v>
      </c>
      <c r="E154" s="15">
        <f t="shared" si="17"/>
        <v>4656971.1100000003</v>
      </c>
    </row>
    <row r="155" spans="1:5" s="12" customFormat="1" x14ac:dyDescent="0.2">
      <c r="A155" s="13" t="s">
        <v>308</v>
      </c>
      <c r="B155" s="18" t="s">
        <v>309</v>
      </c>
      <c r="C155" s="15">
        <v>-775</v>
      </c>
      <c r="D155" s="15">
        <v>-775</v>
      </c>
      <c r="E155" s="15">
        <f t="shared" si="17"/>
        <v>0</v>
      </c>
    </row>
    <row r="156" spans="1:5" x14ac:dyDescent="0.2">
      <c r="A156" s="13" t="s">
        <v>310</v>
      </c>
      <c r="B156" s="18" t="s">
        <v>311</v>
      </c>
      <c r="C156" s="15">
        <v>-2197334.5300000003</v>
      </c>
      <c r="D156" s="15">
        <v>-1401486</v>
      </c>
      <c r="E156" s="15">
        <f t="shared" si="17"/>
        <v>-795848.53000000026</v>
      </c>
    </row>
    <row r="157" spans="1:5" s="12" customFormat="1" x14ac:dyDescent="0.2">
      <c r="A157" s="13" t="s">
        <v>312</v>
      </c>
      <c r="B157" s="18" t="s">
        <v>313</v>
      </c>
      <c r="C157" s="15">
        <v>0</v>
      </c>
      <c r="D157" s="15">
        <v>0</v>
      </c>
      <c r="E157" s="15">
        <f t="shared" si="17"/>
        <v>0</v>
      </c>
    </row>
    <row r="158" spans="1:5" s="12" customFormat="1" x14ac:dyDescent="0.2">
      <c r="A158" s="13" t="s">
        <v>314</v>
      </c>
      <c r="B158" s="18" t="s">
        <v>315</v>
      </c>
      <c r="C158" s="15">
        <v>-79915</v>
      </c>
      <c r="D158" s="15">
        <v>-79915</v>
      </c>
      <c r="E158" s="15">
        <f t="shared" si="17"/>
        <v>0</v>
      </c>
    </row>
    <row r="159" spans="1:5" s="12" customFormat="1" x14ac:dyDescent="0.2">
      <c r="A159" s="13" t="s">
        <v>316</v>
      </c>
      <c r="B159" s="18" t="s">
        <v>317</v>
      </c>
      <c r="C159" s="15">
        <v>-1390649.32</v>
      </c>
      <c r="D159" s="15">
        <v>-916841</v>
      </c>
      <c r="E159" s="15">
        <f t="shared" si="17"/>
        <v>-473808.32000000007</v>
      </c>
    </row>
    <row r="160" spans="1:5" s="12" customFormat="1" x14ac:dyDescent="0.2">
      <c r="A160" s="10" t="s">
        <v>318</v>
      </c>
      <c r="B160" s="11" t="s">
        <v>319</v>
      </c>
      <c r="C160" s="6">
        <f>SUM(C161:C167)</f>
        <v>-135203073.53000003</v>
      </c>
      <c r="D160" s="6">
        <f>SUM(D161:D167)</f>
        <v>-126655158</v>
      </c>
      <c r="E160" s="6">
        <f t="shared" si="17"/>
        <v>-8547915.530000031</v>
      </c>
    </row>
    <row r="161" spans="1:5" s="12" customFormat="1" x14ac:dyDescent="0.2">
      <c r="A161" s="13" t="s">
        <v>320</v>
      </c>
      <c r="B161" s="14" t="s">
        <v>321</v>
      </c>
      <c r="C161" s="15">
        <v>-111591244.62000003</v>
      </c>
      <c r="D161" s="15">
        <v>-104647751</v>
      </c>
      <c r="E161" s="15">
        <f t="shared" si="17"/>
        <v>-6943493.6200000346</v>
      </c>
    </row>
    <row r="162" spans="1:5" s="12" customFormat="1" x14ac:dyDescent="0.2">
      <c r="A162" s="13" t="s">
        <v>322</v>
      </c>
      <c r="B162" s="14" t="s">
        <v>323</v>
      </c>
      <c r="C162" s="15">
        <v>-17930578.279999994</v>
      </c>
      <c r="D162" s="15">
        <v>-16277625</v>
      </c>
      <c r="E162" s="15">
        <f t="shared" si="17"/>
        <v>-1652953.2799999937</v>
      </c>
    </row>
    <row r="163" spans="1:5" s="12" customFormat="1" x14ac:dyDescent="0.2">
      <c r="A163" s="13" t="s">
        <v>324</v>
      </c>
      <c r="B163" s="14" t="s">
        <v>325</v>
      </c>
      <c r="C163" s="15">
        <v>-411876.13</v>
      </c>
      <c r="D163" s="15">
        <v>-397526</v>
      </c>
      <c r="E163" s="15">
        <f t="shared" si="17"/>
        <v>-14350.130000000005</v>
      </c>
    </row>
    <row r="164" spans="1:5" s="12" customFormat="1" x14ac:dyDescent="0.2">
      <c r="A164" s="13" t="s">
        <v>326</v>
      </c>
      <c r="B164" s="14" t="s">
        <v>327</v>
      </c>
      <c r="C164" s="15">
        <v>-5066491.2600000016</v>
      </c>
      <c r="D164" s="15">
        <v>-5115008</v>
      </c>
      <c r="E164" s="15">
        <f t="shared" si="17"/>
        <v>48516.739999998361</v>
      </c>
    </row>
    <row r="165" spans="1:5" s="12" customFormat="1" x14ac:dyDescent="0.2">
      <c r="A165" s="13" t="s">
        <v>328</v>
      </c>
      <c r="B165" s="14" t="s">
        <v>329</v>
      </c>
      <c r="C165" s="15">
        <v>-23600.360000000004</v>
      </c>
      <c r="D165" s="15">
        <v>-23715</v>
      </c>
      <c r="E165" s="15">
        <f t="shared" si="17"/>
        <v>114.63999999999578</v>
      </c>
    </row>
    <row r="166" spans="1:5" s="12" customFormat="1" x14ac:dyDescent="0.2">
      <c r="A166" s="13" t="s">
        <v>330</v>
      </c>
      <c r="B166" s="14" t="s">
        <v>331</v>
      </c>
      <c r="C166" s="15">
        <v>-4783.5</v>
      </c>
      <c r="D166" s="15">
        <v>-5580</v>
      </c>
      <c r="E166" s="15">
        <f t="shared" si="17"/>
        <v>796.5</v>
      </c>
    </row>
    <row r="167" spans="1:5" s="12" customFormat="1" x14ac:dyDescent="0.2">
      <c r="A167" s="13" t="s">
        <v>332</v>
      </c>
      <c r="B167" s="14" t="s">
        <v>333</v>
      </c>
      <c r="C167" s="15">
        <v>-174499.38</v>
      </c>
      <c r="D167" s="15">
        <v>-187953</v>
      </c>
      <c r="E167" s="15">
        <f t="shared" si="17"/>
        <v>13453.619999999995</v>
      </c>
    </row>
    <row r="168" spans="1:5" s="12" customFormat="1" x14ac:dyDescent="0.2">
      <c r="A168" s="4" t="s">
        <v>334</v>
      </c>
      <c r="B168" s="9" t="s">
        <v>335</v>
      </c>
      <c r="C168" s="8">
        <f>SUM(C169:C175)</f>
        <v>-3308000</v>
      </c>
      <c r="D168" s="8">
        <f>SUM(D169:D175)</f>
        <v>-11221082</v>
      </c>
      <c r="E168" s="8">
        <f t="shared" si="17"/>
        <v>7913082</v>
      </c>
    </row>
    <row r="169" spans="1:5" s="12" customFormat="1" x14ac:dyDescent="0.2">
      <c r="A169" s="13" t="s">
        <v>336</v>
      </c>
      <c r="B169" s="18" t="s">
        <v>337</v>
      </c>
      <c r="C169" s="15">
        <v>-90000</v>
      </c>
      <c r="D169" s="15">
        <v>-93903</v>
      </c>
      <c r="E169" s="15">
        <f t="shared" si="17"/>
        <v>3903</v>
      </c>
    </row>
    <row r="170" spans="1:5" s="12" customFormat="1" x14ac:dyDescent="0.2">
      <c r="A170" s="13" t="s">
        <v>338</v>
      </c>
      <c r="B170" s="18" t="s">
        <v>339</v>
      </c>
      <c r="C170" s="15">
        <v>-750000</v>
      </c>
      <c r="D170" s="15">
        <v>-954860</v>
      </c>
      <c r="E170" s="15">
        <f t="shared" si="17"/>
        <v>204860</v>
      </c>
    </row>
    <row r="171" spans="1:5" s="12" customFormat="1" x14ac:dyDescent="0.2">
      <c r="A171" s="13" t="s">
        <v>340</v>
      </c>
      <c r="B171" s="18" t="s">
        <v>341</v>
      </c>
      <c r="C171" s="15">
        <v>-490000</v>
      </c>
      <c r="D171" s="15">
        <v>-427532</v>
      </c>
      <c r="E171" s="15">
        <f t="shared" si="17"/>
        <v>-62468</v>
      </c>
    </row>
    <row r="172" spans="1:5" s="12" customFormat="1" x14ac:dyDescent="0.2">
      <c r="A172" s="13" t="s">
        <v>342</v>
      </c>
      <c r="B172" s="18" t="s">
        <v>343</v>
      </c>
      <c r="C172" s="15">
        <v>-780000</v>
      </c>
      <c r="D172" s="15">
        <v>-774205</v>
      </c>
      <c r="E172" s="15">
        <f t="shared" si="17"/>
        <v>-5795</v>
      </c>
    </row>
    <row r="173" spans="1:5" s="12" customFormat="1" x14ac:dyDescent="0.2">
      <c r="A173" s="13" t="s">
        <v>344</v>
      </c>
      <c r="B173" s="18" t="s">
        <v>345</v>
      </c>
      <c r="C173" s="15">
        <v>-750000</v>
      </c>
      <c r="D173" s="15">
        <v>-487070</v>
      </c>
      <c r="E173" s="15">
        <f t="shared" si="17"/>
        <v>-262930</v>
      </c>
    </row>
    <row r="174" spans="1:5" s="12" customFormat="1" x14ac:dyDescent="0.2">
      <c r="A174" s="13" t="s">
        <v>346</v>
      </c>
      <c r="B174" s="18" t="s">
        <v>347</v>
      </c>
      <c r="C174" s="15">
        <v>-448000</v>
      </c>
      <c r="D174" s="15">
        <v>-646927</v>
      </c>
      <c r="E174" s="15">
        <f t="shared" si="17"/>
        <v>198927</v>
      </c>
    </row>
    <row r="175" spans="1:5" s="12" customFormat="1" ht="25.5" x14ac:dyDescent="0.2">
      <c r="A175" s="13" t="s">
        <v>348</v>
      </c>
      <c r="B175" s="18" t="s">
        <v>349</v>
      </c>
      <c r="C175" s="15">
        <v>0</v>
      </c>
      <c r="D175" s="15">
        <v>-7836585</v>
      </c>
      <c r="E175" s="15">
        <f t="shared" si="17"/>
        <v>7836585</v>
      </c>
    </row>
    <row r="176" spans="1:5" s="12" customFormat="1" x14ac:dyDescent="0.2">
      <c r="A176" s="4" t="s">
        <v>350</v>
      </c>
      <c r="B176" s="7" t="s">
        <v>351</v>
      </c>
      <c r="C176" s="6">
        <f>C177+C307</f>
        <v>-886344677.13691664</v>
      </c>
      <c r="D176" s="6">
        <f>D177+D307</f>
        <v>-853531036</v>
      </c>
      <c r="E176" s="6">
        <f t="shared" si="17"/>
        <v>-32813641.136916637</v>
      </c>
    </row>
    <row r="177" spans="1:5" s="12" customFormat="1" x14ac:dyDescent="0.2">
      <c r="A177" s="4" t="s">
        <v>352</v>
      </c>
      <c r="B177" s="9" t="s">
        <v>353</v>
      </c>
      <c r="C177" s="8">
        <f>C178+C186+C190+C209+C215+C220+C225+C235+C241+C248+C254+C259+C268+C276+C284+C298+C306</f>
        <v>-836787549.38691664</v>
      </c>
      <c r="D177" s="8">
        <f>D178+D186+D190+D209+D215+D220+D225+D235+D241+D248+D254+D259+D268+D276+D284+D298+D306</f>
        <v>-809719675</v>
      </c>
      <c r="E177" s="8">
        <f t="shared" si="17"/>
        <v>-27067874.386916637</v>
      </c>
    </row>
    <row r="178" spans="1:5" x14ac:dyDescent="0.2">
      <c r="A178" s="4" t="s">
        <v>354</v>
      </c>
      <c r="B178" s="19" t="s">
        <v>355</v>
      </c>
      <c r="C178" s="8">
        <f>C179+C184+C185</f>
        <v>-93957985.39639999</v>
      </c>
      <c r="D178" s="8">
        <f>D179+D184+D185</f>
        <v>-91700799</v>
      </c>
      <c r="E178" s="8">
        <f t="shared" si="17"/>
        <v>-2257186.3963999897</v>
      </c>
    </row>
    <row r="179" spans="1:5" s="12" customFormat="1" x14ac:dyDescent="0.2">
      <c r="A179" s="10" t="s">
        <v>356</v>
      </c>
      <c r="B179" s="16" t="s">
        <v>357</v>
      </c>
      <c r="C179" s="6">
        <f>SUM(C180:C183)</f>
        <v>-93443000</v>
      </c>
      <c r="D179" s="6">
        <f>SUM(D180:D183)</f>
        <v>-91156522</v>
      </c>
      <c r="E179" s="6">
        <f t="shared" si="17"/>
        <v>-2286478</v>
      </c>
    </row>
    <row r="180" spans="1:5" s="12" customFormat="1" x14ac:dyDescent="0.2">
      <c r="A180" s="13" t="s">
        <v>358</v>
      </c>
      <c r="B180" s="17" t="s">
        <v>359</v>
      </c>
      <c r="C180" s="15">
        <v>-67237000</v>
      </c>
      <c r="D180" s="15">
        <v>-65827597</v>
      </c>
      <c r="E180" s="15">
        <f t="shared" ref="E180:E211" si="18">+C180-D180</f>
        <v>-1409403</v>
      </c>
    </row>
    <row r="181" spans="1:5" s="12" customFormat="1" x14ac:dyDescent="0.2">
      <c r="A181" s="13" t="s">
        <v>360</v>
      </c>
      <c r="B181" s="17" t="s">
        <v>361</v>
      </c>
      <c r="C181" s="15">
        <v>-13061000</v>
      </c>
      <c r="D181" s="15">
        <v>-13161457</v>
      </c>
      <c r="E181" s="15">
        <f t="shared" si="18"/>
        <v>100457</v>
      </c>
    </row>
    <row r="182" spans="1:5" s="12" customFormat="1" x14ac:dyDescent="0.2">
      <c r="A182" s="13" t="s">
        <v>362</v>
      </c>
      <c r="B182" s="17" t="s">
        <v>363</v>
      </c>
      <c r="C182" s="15">
        <v>-9260000</v>
      </c>
      <c r="D182" s="15">
        <v>-7885064</v>
      </c>
      <c r="E182" s="15">
        <f t="shared" si="18"/>
        <v>-1374936</v>
      </c>
    </row>
    <row r="183" spans="1:5" x14ac:dyDescent="0.2">
      <c r="A183" s="13" t="s">
        <v>364</v>
      </c>
      <c r="B183" s="17" t="s">
        <v>365</v>
      </c>
      <c r="C183" s="15">
        <v>-3885000</v>
      </c>
      <c r="D183" s="15">
        <v>-4282404</v>
      </c>
      <c r="E183" s="15">
        <f t="shared" si="18"/>
        <v>397404</v>
      </c>
    </row>
    <row r="184" spans="1:5" s="12" customFormat="1" ht="25.5" x14ac:dyDescent="0.2">
      <c r="A184" s="13" t="s">
        <v>366</v>
      </c>
      <c r="B184" s="14" t="s">
        <v>367</v>
      </c>
      <c r="C184" s="15">
        <v>-375739.12999999989</v>
      </c>
      <c r="D184" s="15">
        <v>-374464</v>
      </c>
      <c r="E184" s="15">
        <f t="shared" si="18"/>
        <v>-1275.1299999998882</v>
      </c>
    </row>
    <row r="185" spans="1:5" s="12" customFormat="1" ht="25.5" x14ac:dyDescent="0.2">
      <c r="A185" s="13" t="s">
        <v>368</v>
      </c>
      <c r="B185" s="14" t="s">
        <v>369</v>
      </c>
      <c r="C185" s="15">
        <v>-139246.26639999999</v>
      </c>
      <c r="D185" s="15">
        <v>-169813</v>
      </c>
      <c r="E185" s="15">
        <f t="shared" si="18"/>
        <v>30566.733600000007</v>
      </c>
    </row>
    <row r="186" spans="1:5" s="12" customFormat="1" x14ac:dyDescent="0.2">
      <c r="A186" s="4" t="s">
        <v>370</v>
      </c>
      <c r="B186" s="19" t="s">
        <v>371</v>
      </c>
      <c r="C186" s="8">
        <f>SUM(C187:C189)</f>
        <v>-75165546.274800003</v>
      </c>
      <c r="D186" s="8">
        <f>SUM(D187:D189)</f>
        <v>-74491313</v>
      </c>
      <c r="E186" s="8">
        <f t="shared" si="18"/>
        <v>-674233.27480000257</v>
      </c>
    </row>
    <row r="187" spans="1:5" x14ac:dyDescent="0.2">
      <c r="A187" s="13" t="s">
        <v>372</v>
      </c>
      <c r="B187" s="14" t="s">
        <v>373</v>
      </c>
      <c r="C187" s="15">
        <v>-73800000.000000015</v>
      </c>
      <c r="D187" s="15">
        <v>-73037480</v>
      </c>
      <c r="E187" s="15">
        <f t="shared" si="18"/>
        <v>-762520.0000000149</v>
      </c>
    </row>
    <row r="188" spans="1:5" s="12" customFormat="1" ht="25.5" x14ac:dyDescent="0.2">
      <c r="A188" s="13" t="s">
        <v>374</v>
      </c>
      <c r="B188" s="14" t="s">
        <v>375</v>
      </c>
      <c r="C188" s="15">
        <v>-991537.59999999986</v>
      </c>
      <c r="D188" s="15">
        <v>-997725</v>
      </c>
      <c r="E188" s="15">
        <f t="shared" si="18"/>
        <v>6187.4000000001397</v>
      </c>
    </row>
    <row r="189" spans="1:5" s="12" customFormat="1" x14ac:dyDescent="0.2">
      <c r="A189" s="13" t="s">
        <v>376</v>
      </c>
      <c r="B189" s="14" t="s">
        <v>377</v>
      </c>
      <c r="C189" s="15">
        <v>-374008.67479999998</v>
      </c>
      <c r="D189" s="15">
        <v>-456108</v>
      </c>
      <c r="E189" s="15">
        <f t="shared" si="18"/>
        <v>82099.325200000021</v>
      </c>
    </row>
    <row r="190" spans="1:5" s="12" customFormat="1" ht="25.5" x14ac:dyDescent="0.2">
      <c r="A190" s="4" t="s">
        <v>378</v>
      </c>
      <c r="B190" s="19" t="s">
        <v>379</v>
      </c>
      <c r="C190" s="8">
        <f>SUM(C191:C198)+C207</f>
        <v>-113128439.1064</v>
      </c>
      <c r="D190" s="8">
        <f>SUM(D191:D198)+D207</f>
        <v>-100935179</v>
      </c>
      <c r="E190" s="8">
        <f t="shared" si="18"/>
        <v>-12193260.106399998</v>
      </c>
    </row>
    <row r="191" spans="1:5" s="12" customFormat="1" x14ac:dyDescent="0.2">
      <c r="A191" s="13" t="s">
        <v>380</v>
      </c>
      <c r="B191" s="14" t="s">
        <v>381</v>
      </c>
      <c r="C191" s="15">
        <v>-59597373.43</v>
      </c>
      <c r="D191" s="15">
        <v>-51841687</v>
      </c>
      <c r="E191" s="15">
        <f t="shared" si="18"/>
        <v>-7755686.4299999997</v>
      </c>
    </row>
    <row r="192" spans="1:5" s="12" customFormat="1" ht="25.5" x14ac:dyDescent="0.2">
      <c r="A192" s="13" t="s">
        <v>382</v>
      </c>
      <c r="B192" s="14" t="s">
        <v>383</v>
      </c>
      <c r="C192" s="15">
        <v>-5574388.6699999999</v>
      </c>
      <c r="D192" s="15">
        <v>-4979047</v>
      </c>
      <c r="E192" s="15">
        <f t="shared" si="18"/>
        <v>-595341.66999999993</v>
      </c>
    </row>
    <row r="193" spans="1:5" ht="25.5" x14ac:dyDescent="0.2">
      <c r="A193" s="13" t="s">
        <v>384</v>
      </c>
      <c r="B193" s="14" t="s">
        <v>385</v>
      </c>
      <c r="C193" s="15">
        <v>-11773686.5</v>
      </c>
      <c r="D193" s="15">
        <v>-11245735</v>
      </c>
      <c r="E193" s="15">
        <f t="shared" si="18"/>
        <v>-527951.5</v>
      </c>
    </row>
    <row r="194" spans="1:5" s="12" customFormat="1" ht="25.5" x14ac:dyDescent="0.2">
      <c r="A194" s="13" t="s">
        <v>386</v>
      </c>
      <c r="B194" s="14" t="s">
        <v>387</v>
      </c>
      <c r="C194" s="15">
        <v>-1977289.5</v>
      </c>
      <c r="D194" s="15">
        <v>-1292375</v>
      </c>
      <c r="E194" s="15">
        <f t="shared" si="18"/>
        <v>-684914.5</v>
      </c>
    </row>
    <row r="195" spans="1:5" s="12" customFormat="1" x14ac:dyDescent="0.2">
      <c r="A195" s="13" t="s">
        <v>388</v>
      </c>
      <c r="B195" s="14" t="s">
        <v>389</v>
      </c>
      <c r="C195" s="15">
        <v>-6093125.0063999994</v>
      </c>
      <c r="D195" s="15">
        <v>-5365668</v>
      </c>
      <c r="E195" s="15">
        <f t="shared" si="18"/>
        <v>-727457.00639999937</v>
      </c>
    </row>
    <row r="196" spans="1:5" s="12" customFormat="1" ht="25.5" x14ac:dyDescent="0.2">
      <c r="A196" s="13" t="s">
        <v>390</v>
      </c>
      <c r="B196" s="14" t="s">
        <v>391</v>
      </c>
      <c r="C196" s="15">
        <v>0</v>
      </c>
      <c r="D196" s="15">
        <v>0</v>
      </c>
      <c r="E196" s="15">
        <f t="shared" si="18"/>
        <v>0</v>
      </c>
    </row>
    <row r="197" spans="1:5" s="12" customFormat="1" x14ac:dyDescent="0.2">
      <c r="A197" s="13" t="s">
        <v>392</v>
      </c>
      <c r="B197" s="14" t="s">
        <v>393</v>
      </c>
      <c r="C197" s="15">
        <v>-15000000</v>
      </c>
      <c r="D197" s="15">
        <v>-14690143</v>
      </c>
      <c r="E197" s="15">
        <f t="shared" si="18"/>
        <v>-309857</v>
      </c>
    </row>
    <row r="198" spans="1:5" s="12" customFormat="1" x14ac:dyDescent="0.2">
      <c r="A198" s="10" t="s">
        <v>394</v>
      </c>
      <c r="B198" s="16" t="s">
        <v>395</v>
      </c>
      <c r="C198" s="6">
        <f>SUM(C199:C206)</f>
        <v>-12975576</v>
      </c>
      <c r="D198" s="6">
        <f>SUM(D199:D206)</f>
        <v>-11385338</v>
      </c>
      <c r="E198" s="6">
        <f t="shared" ref="E198" si="19">SUM(E199:E206)</f>
        <v>-1590238</v>
      </c>
    </row>
    <row r="199" spans="1:5" ht="25.5" x14ac:dyDescent="0.2">
      <c r="A199" s="13" t="s">
        <v>396</v>
      </c>
      <c r="B199" s="17" t="s">
        <v>397</v>
      </c>
      <c r="C199" s="15">
        <v>0</v>
      </c>
      <c r="D199" s="15">
        <v>0</v>
      </c>
      <c r="E199" s="15">
        <f t="shared" ref="E199:E208" si="20">+C199-D199</f>
        <v>0</v>
      </c>
    </row>
    <row r="200" spans="1:5" s="12" customFormat="1" ht="25.5" x14ac:dyDescent="0.2">
      <c r="A200" s="13" t="s">
        <v>398</v>
      </c>
      <c r="B200" s="17" t="s">
        <v>399</v>
      </c>
      <c r="C200" s="15">
        <v>0</v>
      </c>
      <c r="D200" s="15">
        <v>0</v>
      </c>
      <c r="E200" s="15">
        <f t="shared" si="20"/>
        <v>0</v>
      </c>
    </row>
    <row r="201" spans="1:5" s="12" customFormat="1" ht="25.5" x14ac:dyDescent="0.2">
      <c r="A201" s="13" t="s">
        <v>400</v>
      </c>
      <c r="B201" s="17" t="s">
        <v>401</v>
      </c>
      <c r="C201" s="15">
        <v>0</v>
      </c>
      <c r="D201" s="15">
        <v>0</v>
      </c>
      <c r="E201" s="15">
        <f t="shared" si="20"/>
        <v>0</v>
      </c>
    </row>
    <row r="202" spans="1:5" s="12" customFormat="1" ht="25.5" x14ac:dyDescent="0.2">
      <c r="A202" s="13" t="s">
        <v>402</v>
      </c>
      <c r="B202" s="17" t="s">
        <v>403</v>
      </c>
      <c r="C202" s="15">
        <v>0</v>
      </c>
      <c r="D202" s="15">
        <v>0</v>
      </c>
      <c r="E202" s="15">
        <f t="shared" si="20"/>
        <v>0</v>
      </c>
    </row>
    <row r="203" spans="1:5" s="12" customFormat="1" ht="25.5" x14ac:dyDescent="0.2">
      <c r="A203" s="13" t="s">
        <v>404</v>
      </c>
      <c r="B203" s="17" t="s">
        <v>405</v>
      </c>
      <c r="C203" s="15">
        <v>-5106876</v>
      </c>
      <c r="D203" s="15">
        <v>-4404531</v>
      </c>
      <c r="E203" s="15">
        <f t="shared" si="20"/>
        <v>-702345</v>
      </c>
    </row>
    <row r="204" spans="1:5" s="12" customFormat="1" ht="25.5" x14ac:dyDescent="0.2">
      <c r="A204" s="13" t="s">
        <v>406</v>
      </c>
      <c r="B204" s="17" t="s">
        <v>407</v>
      </c>
      <c r="C204" s="15">
        <v>0</v>
      </c>
      <c r="D204" s="15">
        <v>0</v>
      </c>
      <c r="E204" s="15">
        <f t="shared" si="20"/>
        <v>0</v>
      </c>
    </row>
    <row r="205" spans="1:5" s="12" customFormat="1" x14ac:dyDescent="0.2">
      <c r="A205" s="13" t="s">
        <v>408</v>
      </c>
      <c r="B205" s="17" t="s">
        <v>409</v>
      </c>
      <c r="C205" s="15">
        <v>-7868700</v>
      </c>
      <c r="D205" s="15">
        <v>-6980807</v>
      </c>
      <c r="E205" s="15">
        <f t="shared" si="20"/>
        <v>-887893</v>
      </c>
    </row>
    <row r="206" spans="1:5" ht="25.5" x14ac:dyDescent="0.2">
      <c r="A206" s="13" t="s">
        <v>410</v>
      </c>
      <c r="B206" s="17" t="s">
        <v>411</v>
      </c>
      <c r="C206" s="15">
        <v>0</v>
      </c>
      <c r="D206" s="15">
        <v>0</v>
      </c>
      <c r="E206" s="15">
        <f t="shared" si="20"/>
        <v>0</v>
      </c>
    </row>
    <row r="207" spans="1:5" s="12" customFormat="1" ht="25.5" x14ac:dyDescent="0.2">
      <c r="A207" s="13" t="s">
        <v>412</v>
      </c>
      <c r="B207" s="14" t="s">
        <v>413</v>
      </c>
      <c r="C207" s="15">
        <v>-137000</v>
      </c>
      <c r="D207" s="15">
        <v>-135186</v>
      </c>
      <c r="E207" s="15">
        <f t="shared" si="20"/>
        <v>-1814</v>
      </c>
    </row>
    <row r="208" spans="1:5" s="12" customFormat="1" ht="38.25" x14ac:dyDescent="0.2">
      <c r="A208" s="13" t="s">
        <v>414</v>
      </c>
      <c r="B208" s="14" t="s">
        <v>415</v>
      </c>
      <c r="C208" s="15">
        <v>0</v>
      </c>
      <c r="D208" s="15">
        <v>0</v>
      </c>
      <c r="E208" s="15">
        <f t="shared" si="20"/>
        <v>0</v>
      </c>
    </row>
    <row r="209" spans="1:5" s="12" customFormat="1" x14ac:dyDescent="0.2">
      <c r="A209" s="4" t="s">
        <v>416</v>
      </c>
      <c r="B209" s="19" t="s">
        <v>417</v>
      </c>
      <c r="C209" s="8">
        <f>SUM(C210:C214)</f>
        <v>-151525.82</v>
      </c>
      <c r="D209" s="8">
        <f>SUM(D210:D214)</f>
        <v>-132773</v>
      </c>
      <c r="E209" s="8">
        <f t="shared" ref="E209" si="21">SUM(E210:E214)</f>
        <v>-18752.820000000007</v>
      </c>
    </row>
    <row r="210" spans="1:5" s="12" customFormat="1" x14ac:dyDescent="0.2">
      <c r="A210" s="13" t="s">
        <v>418</v>
      </c>
      <c r="B210" s="14" t="s">
        <v>419</v>
      </c>
      <c r="C210" s="15">
        <v>0</v>
      </c>
      <c r="D210" s="15">
        <v>0</v>
      </c>
      <c r="E210" s="15">
        <f t="shared" ref="E210:E234" si="22">+C210-D210</f>
        <v>0</v>
      </c>
    </row>
    <row r="211" spans="1:5" s="12" customFormat="1" x14ac:dyDescent="0.2">
      <c r="A211" s="13" t="s">
        <v>420</v>
      </c>
      <c r="B211" s="14" t="s">
        <v>421</v>
      </c>
      <c r="C211" s="15">
        <v>0</v>
      </c>
      <c r="D211" s="15">
        <v>0</v>
      </c>
      <c r="E211" s="15">
        <f t="shared" si="22"/>
        <v>0</v>
      </c>
    </row>
    <row r="212" spans="1:5" x14ac:dyDescent="0.2">
      <c r="A212" s="13" t="s">
        <v>422</v>
      </c>
      <c r="B212" s="14" t="s">
        <v>423</v>
      </c>
      <c r="C212" s="15">
        <v>0</v>
      </c>
      <c r="D212" s="15">
        <v>0</v>
      </c>
      <c r="E212" s="15">
        <f t="shared" si="22"/>
        <v>0</v>
      </c>
    </row>
    <row r="213" spans="1:5" s="12" customFormat="1" x14ac:dyDescent="0.2">
      <c r="A213" s="13" t="s">
        <v>424</v>
      </c>
      <c r="B213" s="14" t="s">
        <v>425</v>
      </c>
      <c r="C213" s="15">
        <v>-140707.82</v>
      </c>
      <c r="D213" s="15">
        <v>-121955</v>
      </c>
      <c r="E213" s="15">
        <f t="shared" si="22"/>
        <v>-18752.820000000007</v>
      </c>
    </row>
    <row r="214" spans="1:5" s="12" customFormat="1" x14ac:dyDescent="0.2">
      <c r="A214" s="13" t="s">
        <v>426</v>
      </c>
      <c r="B214" s="14" t="s">
        <v>427</v>
      </c>
      <c r="C214" s="15">
        <v>-10818</v>
      </c>
      <c r="D214" s="15">
        <v>-10818</v>
      </c>
      <c r="E214" s="15">
        <f t="shared" si="22"/>
        <v>0</v>
      </c>
    </row>
    <row r="215" spans="1:5" s="12" customFormat="1" x14ac:dyDescent="0.2">
      <c r="A215" s="4" t="s">
        <v>428</v>
      </c>
      <c r="B215" s="19" t="s">
        <v>429</v>
      </c>
      <c r="C215" s="8">
        <f>SUM(C216:C219)</f>
        <v>-4275844.55</v>
      </c>
      <c r="D215" s="8">
        <f>SUM(D216:D219)</f>
        <v>-4287357</v>
      </c>
      <c r="E215" s="8">
        <f t="shared" si="22"/>
        <v>11512.450000000186</v>
      </c>
    </row>
    <row r="216" spans="1:5" s="12" customFormat="1" x14ac:dyDescent="0.2">
      <c r="A216" s="13" t="s">
        <v>430</v>
      </c>
      <c r="B216" s="14" t="s">
        <v>431</v>
      </c>
      <c r="C216" s="15">
        <v>-128337.63</v>
      </c>
      <c r="D216" s="15">
        <v>-132223</v>
      </c>
      <c r="E216" s="15">
        <f t="shared" si="22"/>
        <v>3885.3699999999953</v>
      </c>
    </row>
    <row r="217" spans="1:5" x14ac:dyDescent="0.2">
      <c r="A217" s="13" t="s">
        <v>432</v>
      </c>
      <c r="B217" s="14" t="s">
        <v>433</v>
      </c>
      <c r="C217" s="15">
        <v>-64558.997620836453</v>
      </c>
      <c r="D217" s="15">
        <v>-84552</v>
      </c>
      <c r="E217" s="15">
        <f t="shared" si="22"/>
        <v>19993.002379163547</v>
      </c>
    </row>
    <row r="218" spans="1:5" s="12" customFormat="1" x14ac:dyDescent="0.2">
      <c r="A218" s="13" t="s">
        <v>434</v>
      </c>
      <c r="B218" s="14" t="s">
        <v>435</v>
      </c>
      <c r="C218" s="15">
        <v>0</v>
      </c>
      <c r="D218" s="15">
        <v>0</v>
      </c>
      <c r="E218" s="15">
        <f t="shared" si="22"/>
        <v>0</v>
      </c>
    </row>
    <row r="219" spans="1:5" s="12" customFormat="1" x14ac:dyDescent="0.2">
      <c r="A219" s="13" t="s">
        <v>436</v>
      </c>
      <c r="B219" s="14" t="s">
        <v>437</v>
      </c>
      <c r="C219" s="15">
        <v>-4082947.9223791636</v>
      </c>
      <c r="D219" s="15">
        <v>-4070582</v>
      </c>
      <c r="E219" s="15">
        <f t="shared" si="22"/>
        <v>-12365.92237916356</v>
      </c>
    </row>
    <row r="220" spans="1:5" s="12" customFormat="1" x14ac:dyDescent="0.2">
      <c r="A220" s="4" t="s">
        <v>438</v>
      </c>
      <c r="B220" s="19" t="s">
        <v>439</v>
      </c>
      <c r="C220" s="8">
        <f>SUM(C221:C224)</f>
        <v>-7778856.3399999999</v>
      </c>
      <c r="D220" s="8">
        <f>SUM(D221:D224)</f>
        <v>-7137557</v>
      </c>
      <c r="E220" s="8">
        <f t="shared" si="22"/>
        <v>-641299.33999999985</v>
      </c>
    </row>
    <row r="221" spans="1:5" s="12" customFormat="1" x14ac:dyDescent="0.2">
      <c r="A221" s="13" t="s">
        <v>440</v>
      </c>
      <c r="B221" s="14" t="s">
        <v>441</v>
      </c>
      <c r="C221" s="15">
        <v>0</v>
      </c>
      <c r="D221" s="15">
        <v>0</v>
      </c>
      <c r="E221" s="15">
        <f t="shared" si="22"/>
        <v>0</v>
      </c>
    </row>
    <row r="222" spans="1:5" s="12" customFormat="1" x14ac:dyDescent="0.2">
      <c r="A222" s="13" t="s">
        <v>442</v>
      </c>
      <c r="B222" s="14" t="s">
        <v>443</v>
      </c>
      <c r="C222" s="15">
        <v>-35000</v>
      </c>
      <c r="D222" s="15">
        <v>-33553</v>
      </c>
      <c r="E222" s="15">
        <f t="shared" si="22"/>
        <v>-1447</v>
      </c>
    </row>
    <row r="223" spans="1:5" x14ac:dyDescent="0.2">
      <c r="A223" s="13" t="s">
        <v>444</v>
      </c>
      <c r="B223" s="14" t="s">
        <v>445</v>
      </c>
      <c r="C223" s="15">
        <v>0</v>
      </c>
      <c r="D223" s="15">
        <v>0</v>
      </c>
      <c r="E223" s="15">
        <f t="shared" si="22"/>
        <v>0</v>
      </c>
    </row>
    <row r="224" spans="1:5" s="12" customFormat="1" x14ac:dyDescent="0.2">
      <c r="A224" s="13" t="s">
        <v>446</v>
      </c>
      <c r="B224" s="14" t="s">
        <v>447</v>
      </c>
      <c r="C224" s="15">
        <v>-7743856.3399999999</v>
      </c>
      <c r="D224" s="15">
        <v>-7104004</v>
      </c>
      <c r="E224" s="15">
        <f t="shared" si="22"/>
        <v>-639852.33999999985</v>
      </c>
    </row>
    <row r="225" spans="1:5" s="12" customFormat="1" x14ac:dyDescent="0.2">
      <c r="A225" s="4" t="s">
        <v>448</v>
      </c>
      <c r="B225" s="19" t="s">
        <v>449</v>
      </c>
      <c r="C225" s="8">
        <f>SUM(C226:C229)+C234</f>
        <v>-322382025.68736666</v>
      </c>
      <c r="D225" s="8">
        <f>SUM(D226:D229)+D234</f>
        <v>-325425432</v>
      </c>
      <c r="E225" s="8">
        <f t="shared" si="22"/>
        <v>3043406.3126333356</v>
      </c>
    </row>
    <row r="226" spans="1:5" s="12" customFormat="1" x14ac:dyDescent="0.2">
      <c r="A226" s="13" t="s">
        <v>450</v>
      </c>
      <c r="B226" s="14" t="s">
        <v>451</v>
      </c>
      <c r="C226" s="15">
        <v>-196667806.75</v>
      </c>
      <c r="D226" s="15">
        <v>-211138784</v>
      </c>
      <c r="E226" s="15">
        <f t="shared" si="22"/>
        <v>14470977.25</v>
      </c>
    </row>
    <row r="227" spans="1:5" s="12" customFormat="1" x14ac:dyDescent="0.2">
      <c r="A227" s="13" t="s">
        <v>452</v>
      </c>
      <c r="B227" s="14" t="s">
        <v>453</v>
      </c>
      <c r="C227" s="15">
        <v>-42423284.894166663</v>
      </c>
      <c r="D227" s="15">
        <v>-42539441</v>
      </c>
      <c r="E227" s="15">
        <f t="shared" si="22"/>
        <v>116156.10583333671</v>
      </c>
    </row>
    <row r="228" spans="1:5" s="12" customFormat="1" x14ac:dyDescent="0.2">
      <c r="A228" s="13" t="s">
        <v>454</v>
      </c>
      <c r="B228" s="14" t="s">
        <v>455</v>
      </c>
      <c r="C228" s="15">
        <v>-20303334.283199999</v>
      </c>
      <c r="D228" s="15">
        <v>-17827318</v>
      </c>
      <c r="E228" s="15">
        <f t="shared" si="22"/>
        <v>-2476016.2831999995</v>
      </c>
    </row>
    <row r="229" spans="1:5" s="12" customFormat="1" x14ac:dyDescent="0.2">
      <c r="A229" s="10" t="s">
        <v>456</v>
      </c>
      <c r="B229" s="16" t="s">
        <v>457</v>
      </c>
      <c r="C229" s="8">
        <f>SUM(C230:C233)</f>
        <v>-38687599.759999998</v>
      </c>
      <c r="D229" s="8">
        <f>SUM(D230:D233)</f>
        <v>-34387266</v>
      </c>
      <c r="E229" s="8">
        <f t="shared" si="22"/>
        <v>-4300333.7599999979</v>
      </c>
    </row>
    <row r="230" spans="1:5" s="12" customFormat="1" ht="25.5" x14ac:dyDescent="0.2">
      <c r="A230" s="13" t="s">
        <v>458</v>
      </c>
      <c r="B230" s="17" t="s">
        <v>459</v>
      </c>
      <c r="C230" s="15">
        <v>0</v>
      </c>
      <c r="D230" s="15">
        <v>0</v>
      </c>
      <c r="E230" s="15">
        <f t="shared" si="22"/>
        <v>0</v>
      </c>
    </row>
    <row r="231" spans="1:5" ht="25.5" x14ac:dyDescent="0.2">
      <c r="A231" s="13" t="s">
        <v>460</v>
      </c>
      <c r="B231" s="17" t="s">
        <v>461</v>
      </c>
      <c r="C231" s="15">
        <v>0</v>
      </c>
      <c r="D231" s="15">
        <v>0</v>
      </c>
      <c r="E231" s="15">
        <f t="shared" si="22"/>
        <v>0</v>
      </c>
    </row>
    <row r="232" spans="1:5" s="12" customFormat="1" ht="25.5" x14ac:dyDescent="0.2">
      <c r="A232" s="13" t="s">
        <v>462</v>
      </c>
      <c r="B232" s="17" t="s">
        <v>463</v>
      </c>
      <c r="C232" s="15">
        <v>-38650000</v>
      </c>
      <c r="D232" s="15">
        <v>-34372018</v>
      </c>
      <c r="E232" s="15">
        <f t="shared" si="22"/>
        <v>-4277982</v>
      </c>
    </row>
    <row r="233" spans="1:5" s="12" customFormat="1" x14ac:dyDescent="0.2">
      <c r="A233" s="13" t="s">
        <v>464</v>
      </c>
      <c r="B233" s="17" t="s">
        <v>465</v>
      </c>
      <c r="C233" s="15">
        <v>-37599.760000000002</v>
      </c>
      <c r="D233" s="15">
        <v>-15248</v>
      </c>
      <c r="E233" s="15">
        <f t="shared" si="22"/>
        <v>-22351.760000000002</v>
      </c>
    </row>
    <row r="234" spans="1:5" s="12" customFormat="1" ht="25.5" x14ac:dyDescent="0.2">
      <c r="A234" s="13" t="s">
        <v>466</v>
      </c>
      <c r="B234" s="14" t="s">
        <v>467</v>
      </c>
      <c r="C234" s="15">
        <v>-24300000</v>
      </c>
      <c r="D234" s="15">
        <v>-19532623</v>
      </c>
      <c r="E234" s="15">
        <f t="shared" si="22"/>
        <v>-4767377</v>
      </c>
    </row>
    <row r="235" spans="1:5" s="12" customFormat="1" ht="25.5" x14ac:dyDescent="0.2">
      <c r="A235" s="4" t="s">
        <v>468</v>
      </c>
      <c r="B235" s="19" t="s">
        <v>469</v>
      </c>
      <c r="C235" s="8">
        <f>SUM(C236:C240)</f>
        <v>-22362760.539999999</v>
      </c>
      <c r="D235" s="8">
        <f>SUM(D236:D240)</f>
        <v>-21670208</v>
      </c>
      <c r="E235" s="8">
        <f t="shared" ref="E235" si="23">SUM(E236:E240)</f>
        <v>-692552.54</v>
      </c>
    </row>
    <row r="236" spans="1:5" s="12" customFormat="1" x14ac:dyDescent="0.2">
      <c r="A236" s="13" t="s">
        <v>470</v>
      </c>
      <c r="B236" s="14" t="s">
        <v>471</v>
      </c>
      <c r="C236" s="15">
        <v>-21350</v>
      </c>
      <c r="D236" s="15">
        <v>-21350</v>
      </c>
      <c r="E236" s="15">
        <f>+C236-D236</f>
        <v>0</v>
      </c>
    </row>
    <row r="237" spans="1:5" s="12" customFormat="1" x14ac:dyDescent="0.2">
      <c r="A237" s="13" t="s">
        <v>472</v>
      </c>
      <c r="B237" s="14" t="s">
        <v>473</v>
      </c>
      <c r="C237" s="15">
        <v>-601299.54</v>
      </c>
      <c r="D237" s="15">
        <v>-602003</v>
      </c>
      <c r="E237" s="15">
        <f>+C237-D237</f>
        <v>703.45999999996275</v>
      </c>
    </row>
    <row r="238" spans="1:5" x14ac:dyDescent="0.2">
      <c r="A238" s="13" t="s">
        <v>474</v>
      </c>
      <c r="B238" s="14" t="s">
        <v>475</v>
      </c>
      <c r="C238" s="15">
        <v>0</v>
      </c>
      <c r="D238" s="15">
        <v>0</v>
      </c>
      <c r="E238" s="15">
        <f>+C238-D238</f>
        <v>0</v>
      </c>
    </row>
    <row r="239" spans="1:5" s="12" customFormat="1" x14ac:dyDescent="0.2">
      <c r="A239" s="13" t="s">
        <v>476</v>
      </c>
      <c r="B239" s="14" t="s">
        <v>477</v>
      </c>
      <c r="C239" s="15">
        <v>-21507933</v>
      </c>
      <c r="D239" s="15">
        <v>-20823443</v>
      </c>
      <c r="E239" s="15">
        <f>+C239-D239</f>
        <v>-684490</v>
      </c>
    </row>
    <row r="240" spans="1:5" s="12" customFormat="1" x14ac:dyDescent="0.2">
      <c r="A240" s="13" t="s">
        <v>478</v>
      </c>
      <c r="B240" s="14" t="s">
        <v>479</v>
      </c>
      <c r="C240" s="15">
        <v>-232178</v>
      </c>
      <c r="D240" s="15">
        <v>-223412</v>
      </c>
      <c r="E240" s="15">
        <f>+C240-D240</f>
        <v>-8766</v>
      </c>
    </row>
    <row r="241" spans="1:5" x14ac:dyDescent="0.2">
      <c r="A241" s="4" t="s">
        <v>480</v>
      </c>
      <c r="B241" s="19" t="s">
        <v>481</v>
      </c>
      <c r="C241" s="8">
        <f>SUM(C242:C247)</f>
        <v>-25432862.234200001</v>
      </c>
      <c r="D241" s="8">
        <f>SUM(D242:D247)</f>
        <v>-23814669</v>
      </c>
      <c r="E241" s="8">
        <f t="shared" ref="E241" si="24">SUM(E242:E247)</f>
        <v>-1618193.2342000005</v>
      </c>
    </row>
    <row r="242" spans="1:5" s="12" customFormat="1" ht="25.5" x14ac:dyDescent="0.2">
      <c r="A242" s="13" t="s">
        <v>482</v>
      </c>
      <c r="B242" s="14" t="s">
        <v>483</v>
      </c>
      <c r="C242" s="15">
        <v>-21413661.98</v>
      </c>
      <c r="D242" s="15">
        <v>-19649023</v>
      </c>
      <c r="E242" s="15">
        <f t="shared" ref="E242:E273" si="25">+C242-D242</f>
        <v>-1764638.9800000004</v>
      </c>
    </row>
    <row r="243" spans="1:5" s="12" customFormat="1" x14ac:dyDescent="0.2">
      <c r="A243" s="13" t="s">
        <v>484</v>
      </c>
      <c r="B243" s="14" t="s">
        <v>485</v>
      </c>
      <c r="C243" s="15">
        <v>-390300.15972692275</v>
      </c>
      <c r="D243" s="15">
        <v>-567784</v>
      </c>
      <c r="E243" s="15">
        <f t="shared" si="25"/>
        <v>177483.84027307725</v>
      </c>
    </row>
    <row r="244" spans="1:5" s="12" customFormat="1" x14ac:dyDescent="0.2">
      <c r="A244" s="13" t="s">
        <v>486</v>
      </c>
      <c r="B244" s="14" t="s">
        <v>487</v>
      </c>
      <c r="C244" s="15">
        <v>-1853200.2541999999</v>
      </c>
      <c r="D244" s="15">
        <v>-2034000</v>
      </c>
      <c r="E244" s="15">
        <f t="shared" si="25"/>
        <v>180799.74580000015</v>
      </c>
    </row>
    <row r="245" spans="1:5" s="12" customFormat="1" x14ac:dyDescent="0.2">
      <c r="A245" s="13" t="s">
        <v>488</v>
      </c>
      <c r="B245" s="14" t="s">
        <v>489</v>
      </c>
      <c r="C245" s="15">
        <v>-1775699.8402730774</v>
      </c>
      <c r="D245" s="15">
        <v>-1563862</v>
      </c>
      <c r="E245" s="15">
        <f t="shared" si="25"/>
        <v>-211837.84027307737</v>
      </c>
    </row>
    <row r="246" spans="1:5" s="12" customFormat="1" x14ac:dyDescent="0.2">
      <c r="A246" s="13" t="s">
        <v>490</v>
      </c>
      <c r="B246" s="14" t="s">
        <v>491</v>
      </c>
      <c r="C246" s="15">
        <v>0</v>
      </c>
      <c r="D246" s="15">
        <v>0</v>
      </c>
      <c r="E246" s="15">
        <f t="shared" si="25"/>
        <v>0</v>
      </c>
    </row>
    <row r="247" spans="1:5" s="12" customFormat="1" ht="25.5" x14ac:dyDescent="0.2">
      <c r="A247" s="13" t="s">
        <v>492</v>
      </c>
      <c r="B247" s="14" t="s">
        <v>493</v>
      </c>
      <c r="C247" s="15">
        <v>0</v>
      </c>
      <c r="D247" s="15">
        <v>0</v>
      </c>
      <c r="E247" s="15">
        <f t="shared" si="25"/>
        <v>0</v>
      </c>
    </row>
    <row r="248" spans="1:5" x14ac:dyDescent="0.2">
      <c r="A248" s="4" t="s">
        <v>494</v>
      </c>
      <c r="B248" s="19" t="s">
        <v>495</v>
      </c>
      <c r="C248" s="8">
        <f>SUM(C249:C253)</f>
        <v>-1283907.6851999999</v>
      </c>
      <c r="D248" s="8">
        <f>SUM(D249:D253)</f>
        <v>-1120962</v>
      </c>
      <c r="E248" s="8">
        <f t="shared" si="25"/>
        <v>-162945.68519999995</v>
      </c>
    </row>
    <row r="249" spans="1:5" s="12" customFormat="1" ht="25.5" x14ac:dyDescent="0.2">
      <c r="A249" s="13" t="s">
        <v>496</v>
      </c>
      <c r="B249" s="14" t="s">
        <v>497</v>
      </c>
      <c r="C249" s="15">
        <v>0</v>
      </c>
      <c r="D249" s="15">
        <v>0</v>
      </c>
      <c r="E249" s="15">
        <f t="shared" si="25"/>
        <v>0</v>
      </c>
    </row>
    <row r="250" spans="1:5" s="12" customFormat="1" x14ac:dyDescent="0.2">
      <c r="A250" s="13" t="s">
        <v>498</v>
      </c>
      <c r="B250" s="14" t="s">
        <v>499</v>
      </c>
      <c r="C250" s="15">
        <v>0</v>
      </c>
      <c r="D250" s="15">
        <v>0</v>
      </c>
      <c r="E250" s="15">
        <f t="shared" si="25"/>
        <v>0</v>
      </c>
    </row>
    <row r="251" spans="1:5" s="12" customFormat="1" x14ac:dyDescent="0.2">
      <c r="A251" s="13" t="s">
        <v>500</v>
      </c>
      <c r="B251" s="14" t="s">
        <v>501</v>
      </c>
      <c r="C251" s="15">
        <v>-303063.68519999995</v>
      </c>
      <c r="D251" s="15">
        <v>-258713</v>
      </c>
      <c r="E251" s="15">
        <f t="shared" si="25"/>
        <v>-44350.685199999949</v>
      </c>
    </row>
    <row r="252" spans="1:5" x14ac:dyDescent="0.2">
      <c r="A252" s="13" t="s">
        <v>502</v>
      </c>
      <c r="B252" s="14" t="s">
        <v>503</v>
      </c>
      <c r="C252" s="15">
        <v>-970000</v>
      </c>
      <c r="D252" s="15">
        <v>-851405</v>
      </c>
      <c r="E252" s="15">
        <f t="shared" si="25"/>
        <v>-118595</v>
      </c>
    </row>
    <row r="253" spans="1:5" s="12" customFormat="1" ht="25.5" x14ac:dyDescent="0.2">
      <c r="A253" s="13" t="s">
        <v>504</v>
      </c>
      <c r="B253" s="14" t="s">
        <v>505</v>
      </c>
      <c r="C253" s="15">
        <v>-10844</v>
      </c>
      <c r="D253" s="15">
        <v>-10844</v>
      </c>
      <c r="E253" s="15">
        <f t="shared" si="25"/>
        <v>0</v>
      </c>
    </row>
    <row r="254" spans="1:5" s="12" customFormat="1" x14ac:dyDescent="0.2">
      <c r="A254" s="4" t="s">
        <v>506</v>
      </c>
      <c r="B254" s="19" t="s">
        <v>507</v>
      </c>
      <c r="C254" s="8">
        <f>SUM(C255:C258)</f>
        <v>-7358709.8443999998</v>
      </c>
      <c r="D254" s="8">
        <f>SUM(D255:D258)</f>
        <v>-6792925</v>
      </c>
      <c r="E254" s="8">
        <f t="shared" si="25"/>
        <v>-565784.84439999983</v>
      </c>
    </row>
    <row r="255" spans="1:5" s="12" customFormat="1" ht="25.5" x14ac:dyDescent="0.2">
      <c r="A255" s="13" t="s">
        <v>508</v>
      </c>
      <c r="B255" s="14" t="s">
        <v>509</v>
      </c>
      <c r="C255" s="15">
        <v>-129.6</v>
      </c>
      <c r="D255" s="15">
        <v>-660</v>
      </c>
      <c r="E255" s="15">
        <f t="shared" si="25"/>
        <v>530.4</v>
      </c>
    </row>
    <row r="256" spans="1:5" s="12" customFormat="1" x14ac:dyDescent="0.2">
      <c r="A256" s="13" t="s">
        <v>510</v>
      </c>
      <c r="B256" s="14" t="s">
        <v>511</v>
      </c>
      <c r="C256" s="15">
        <v>0</v>
      </c>
      <c r="D256" s="15">
        <v>-1132</v>
      </c>
      <c r="E256" s="15">
        <f t="shared" si="25"/>
        <v>1132</v>
      </c>
    </row>
    <row r="257" spans="1:5" s="12" customFormat="1" x14ac:dyDescent="0.2">
      <c r="A257" s="13" t="s">
        <v>512</v>
      </c>
      <c r="B257" s="14" t="s">
        <v>513</v>
      </c>
      <c r="C257" s="15">
        <v>-558580.24439999985</v>
      </c>
      <c r="D257" s="15">
        <v>-544956</v>
      </c>
      <c r="E257" s="15">
        <f t="shared" si="25"/>
        <v>-13624.24439999985</v>
      </c>
    </row>
    <row r="258" spans="1:5" s="12" customFormat="1" x14ac:dyDescent="0.2">
      <c r="A258" s="13" t="s">
        <v>514</v>
      </c>
      <c r="B258" s="14" t="s">
        <v>515</v>
      </c>
      <c r="C258" s="15">
        <v>-6800000</v>
      </c>
      <c r="D258" s="15">
        <v>-6246177</v>
      </c>
      <c r="E258" s="15">
        <f t="shared" si="25"/>
        <v>-553823</v>
      </c>
    </row>
    <row r="259" spans="1:5" x14ac:dyDescent="0.2">
      <c r="A259" s="4" t="s">
        <v>516</v>
      </c>
      <c r="B259" s="19" t="s">
        <v>517</v>
      </c>
      <c r="C259" s="8">
        <f>+C260+SUM(C263:C267)</f>
        <v>-95352253.188149989</v>
      </c>
      <c r="D259" s="8">
        <f>+D260+SUM(D263:D267)</f>
        <v>-92939483</v>
      </c>
      <c r="E259" s="8">
        <f t="shared" si="25"/>
        <v>-2412770.1881499887</v>
      </c>
    </row>
    <row r="260" spans="1:5" ht="25.5" x14ac:dyDescent="0.2">
      <c r="A260" s="13" t="s">
        <v>518</v>
      </c>
      <c r="B260" s="14" t="s">
        <v>519</v>
      </c>
      <c r="C260" s="15">
        <f>SUM(C261:C262)</f>
        <v>-152962.5</v>
      </c>
      <c r="D260" s="15">
        <f>SUM(D261:D262)</f>
        <v>-153798</v>
      </c>
      <c r="E260" s="15">
        <f t="shared" si="25"/>
        <v>835.5</v>
      </c>
    </row>
    <row r="261" spans="1:5" s="12" customFormat="1" x14ac:dyDescent="0.2">
      <c r="A261" s="13" t="s">
        <v>520</v>
      </c>
      <c r="B261" s="17" t="s">
        <v>521</v>
      </c>
      <c r="C261" s="15">
        <v>-44262.5</v>
      </c>
      <c r="D261" s="15">
        <v>-6412</v>
      </c>
      <c r="E261" s="15">
        <f t="shared" si="25"/>
        <v>-37850.5</v>
      </c>
    </row>
    <row r="262" spans="1:5" s="12" customFormat="1" x14ac:dyDescent="0.2">
      <c r="A262" s="13" t="s">
        <v>522</v>
      </c>
      <c r="B262" s="17" t="s">
        <v>523</v>
      </c>
      <c r="C262" s="15">
        <v>-108700</v>
      </c>
      <c r="D262" s="15">
        <v>-147386</v>
      </c>
      <c r="E262" s="15">
        <f t="shared" si="25"/>
        <v>38686</v>
      </c>
    </row>
    <row r="263" spans="1:5" s="12" customFormat="1" x14ac:dyDescent="0.2">
      <c r="A263" s="13" t="s">
        <v>524</v>
      </c>
      <c r="B263" s="14" t="s">
        <v>525</v>
      </c>
      <c r="C263" s="15">
        <v>-38763387.688000001</v>
      </c>
      <c r="D263" s="15">
        <v>-37898579</v>
      </c>
      <c r="E263" s="15">
        <f t="shared" si="25"/>
        <v>-864808.68800000101</v>
      </c>
    </row>
    <row r="264" spans="1:5" s="12" customFormat="1" ht="25.5" x14ac:dyDescent="0.2">
      <c r="A264" s="13" t="s">
        <v>526</v>
      </c>
      <c r="B264" s="14" t="s">
        <v>527</v>
      </c>
      <c r="C264" s="15">
        <v>0</v>
      </c>
      <c r="D264" s="15">
        <v>0</v>
      </c>
      <c r="E264" s="15">
        <f t="shared" si="25"/>
        <v>0</v>
      </c>
    </row>
    <row r="265" spans="1:5" s="12" customFormat="1" x14ac:dyDescent="0.2">
      <c r="A265" s="13" t="s">
        <v>528</v>
      </c>
      <c r="B265" s="14" t="s">
        <v>529</v>
      </c>
      <c r="C265" s="15">
        <v>-8000</v>
      </c>
      <c r="D265" s="15">
        <v>-792</v>
      </c>
      <c r="E265" s="15">
        <f t="shared" si="25"/>
        <v>-7208</v>
      </c>
    </row>
    <row r="266" spans="1:5" s="12" customFormat="1" x14ac:dyDescent="0.2">
      <c r="A266" s="13" t="s">
        <v>530</v>
      </c>
      <c r="B266" s="14" t="s">
        <v>531</v>
      </c>
      <c r="C266" s="15">
        <v>-56415407.000149995</v>
      </c>
      <c r="D266" s="15">
        <v>-54874446</v>
      </c>
      <c r="E266" s="15">
        <f t="shared" si="25"/>
        <v>-1540961.0001499951</v>
      </c>
    </row>
    <row r="267" spans="1:5" s="12" customFormat="1" x14ac:dyDescent="0.2">
      <c r="A267" s="13" t="s">
        <v>532</v>
      </c>
      <c r="B267" s="14" t="s">
        <v>533</v>
      </c>
      <c r="C267" s="15">
        <v>-12496</v>
      </c>
      <c r="D267" s="15">
        <v>-11868</v>
      </c>
      <c r="E267" s="15">
        <f t="shared" si="25"/>
        <v>-628</v>
      </c>
    </row>
    <row r="268" spans="1:5" s="12" customFormat="1" ht="25.5" x14ac:dyDescent="0.2">
      <c r="A268" s="4" t="s">
        <v>534</v>
      </c>
      <c r="B268" s="19" t="s">
        <v>535</v>
      </c>
      <c r="C268" s="8">
        <f>SUM(C269:C275)</f>
        <v>-5412436.6399999997</v>
      </c>
      <c r="D268" s="8">
        <f>SUM(D269:D275)</f>
        <v>-3580206</v>
      </c>
      <c r="E268" s="8">
        <f t="shared" si="25"/>
        <v>-1832230.6399999997</v>
      </c>
    </row>
    <row r="269" spans="1:5" s="12" customFormat="1" ht="25.5" x14ac:dyDescent="0.2">
      <c r="A269" s="13" t="s">
        <v>536</v>
      </c>
      <c r="B269" s="14" t="s">
        <v>537</v>
      </c>
      <c r="C269" s="15">
        <v>-234516</v>
      </c>
      <c r="D269" s="15">
        <v>-234516</v>
      </c>
      <c r="E269" s="15">
        <f t="shared" si="25"/>
        <v>0</v>
      </c>
    </row>
    <row r="270" spans="1:5" s="12" customFormat="1" ht="25.5" x14ac:dyDescent="0.2">
      <c r="A270" s="13" t="s">
        <v>538</v>
      </c>
      <c r="B270" s="14" t="s">
        <v>539</v>
      </c>
      <c r="C270" s="15">
        <v>-4955948.6399999997</v>
      </c>
      <c r="D270" s="15">
        <v>-2894535</v>
      </c>
      <c r="E270" s="15">
        <f t="shared" si="25"/>
        <v>-2061413.6399999997</v>
      </c>
    </row>
    <row r="271" spans="1:5" ht="25.5" x14ac:dyDescent="0.2">
      <c r="A271" s="13" t="s">
        <v>540</v>
      </c>
      <c r="B271" s="14" t="s">
        <v>541</v>
      </c>
      <c r="C271" s="15">
        <v>-33388</v>
      </c>
      <c r="D271" s="15">
        <v>-33388</v>
      </c>
      <c r="E271" s="15">
        <f t="shared" si="25"/>
        <v>0</v>
      </c>
    </row>
    <row r="272" spans="1:5" s="12" customFormat="1" ht="25.5" x14ac:dyDescent="0.2">
      <c r="A272" s="13" t="s">
        <v>542</v>
      </c>
      <c r="B272" s="14" t="s">
        <v>543</v>
      </c>
      <c r="C272" s="15">
        <v>-188584</v>
      </c>
      <c r="D272" s="15">
        <v>-417767</v>
      </c>
      <c r="E272" s="15">
        <f t="shared" si="25"/>
        <v>229183</v>
      </c>
    </row>
    <row r="273" spans="1:5" s="12" customFormat="1" ht="38.25" x14ac:dyDescent="0.2">
      <c r="A273" s="13" t="s">
        <v>544</v>
      </c>
      <c r="B273" s="14" t="s">
        <v>545</v>
      </c>
      <c r="C273" s="15">
        <v>0</v>
      </c>
      <c r="D273" s="15">
        <v>0</v>
      </c>
      <c r="E273" s="15">
        <f t="shared" si="25"/>
        <v>0</v>
      </c>
    </row>
    <row r="274" spans="1:5" ht="25.5" x14ac:dyDescent="0.2">
      <c r="A274" s="13" t="s">
        <v>546</v>
      </c>
      <c r="B274" s="14" t="s">
        <v>547</v>
      </c>
      <c r="C274" s="15">
        <v>0</v>
      </c>
      <c r="D274" s="15">
        <v>0</v>
      </c>
      <c r="E274" s="15">
        <f t="shared" ref="E274:E305" si="26">+C274-D274</f>
        <v>0</v>
      </c>
    </row>
    <row r="275" spans="1:5" s="12" customFormat="1" ht="25.5" x14ac:dyDescent="0.2">
      <c r="A275" s="13" t="s">
        <v>548</v>
      </c>
      <c r="B275" s="14" t="s">
        <v>549</v>
      </c>
      <c r="C275" s="15">
        <v>0</v>
      </c>
      <c r="D275" s="15">
        <v>0</v>
      </c>
      <c r="E275" s="15">
        <f t="shared" si="26"/>
        <v>0</v>
      </c>
    </row>
    <row r="276" spans="1:5" s="12" customFormat="1" x14ac:dyDescent="0.2">
      <c r="A276" s="4" t="s">
        <v>550</v>
      </c>
      <c r="B276" s="19" t="s">
        <v>551</v>
      </c>
      <c r="C276" s="8">
        <f>SUM(C277:C283)</f>
        <v>-13720397.33</v>
      </c>
      <c r="D276" s="8">
        <f>SUM(D277:D283)</f>
        <v>-14762331</v>
      </c>
      <c r="E276" s="8">
        <f t="shared" si="26"/>
        <v>1041933.6699999999</v>
      </c>
    </row>
    <row r="277" spans="1:5" s="12" customFormat="1" x14ac:dyDescent="0.2">
      <c r="A277" s="13" t="s">
        <v>552</v>
      </c>
      <c r="B277" s="14" t="s">
        <v>553</v>
      </c>
      <c r="C277" s="15">
        <v>-67052.61</v>
      </c>
      <c r="D277" s="15">
        <v>-42950</v>
      </c>
      <c r="E277" s="15">
        <f t="shared" si="26"/>
        <v>-24102.61</v>
      </c>
    </row>
    <row r="278" spans="1:5" x14ac:dyDescent="0.2">
      <c r="A278" s="13" t="s">
        <v>554</v>
      </c>
      <c r="B278" s="14" t="s">
        <v>555</v>
      </c>
      <c r="C278" s="15">
        <v>-280386</v>
      </c>
      <c r="D278" s="15">
        <v>-280386</v>
      </c>
      <c r="E278" s="15">
        <f t="shared" si="26"/>
        <v>0</v>
      </c>
    </row>
    <row r="279" spans="1:5" s="12" customFormat="1" x14ac:dyDescent="0.2">
      <c r="A279" s="13" t="s">
        <v>556</v>
      </c>
      <c r="B279" s="14" t="s">
        <v>557</v>
      </c>
      <c r="C279" s="15">
        <v>0</v>
      </c>
      <c r="D279" s="15">
        <v>0</v>
      </c>
      <c r="E279" s="15">
        <f t="shared" si="26"/>
        <v>0</v>
      </c>
    </row>
    <row r="280" spans="1:5" s="12" customFormat="1" x14ac:dyDescent="0.2">
      <c r="A280" s="13" t="s">
        <v>558</v>
      </c>
      <c r="B280" s="14" t="s">
        <v>559</v>
      </c>
      <c r="C280" s="15">
        <v>-2478434</v>
      </c>
      <c r="D280" s="15">
        <v>-2735078</v>
      </c>
      <c r="E280" s="15">
        <f t="shared" si="26"/>
        <v>256644</v>
      </c>
    </row>
    <row r="281" spans="1:5" x14ac:dyDescent="0.2">
      <c r="A281" s="13" t="s">
        <v>560</v>
      </c>
      <c r="B281" s="14" t="s">
        <v>561</v>
      </c>
      <c r="C281" s="15">
        <v>-10390645</v>
      </c>
      <c r="D281" s="15">
        <v>-11359180</v>
      </c>
      <c r="E281" s="15">
        <f t="shared" si="26"/>
        <v>968535</v>
      </c>
    </row>
    <row r="282" spans="1:5" s="12" customFormat="1" ht="25.5" x14ac:dyDescent="0.2">
      <c r="A282" s="13" t="s">
        <v>562</v>
      </c>
      <c r="B282" s="14" t="s">
        <v>563</v>
      </c>
      <c r="C282" s="15">
        <v>-503879.72000000003</v>
      </c>
      <c r="D282" s="15">
        <v>-344737</v>
      </c>
      <c r="E282" s="15">
        <f t="shared" si="26"/>
        <v>-159142.72000000003</v>
      </c>
    </row>
    <row r="283" spans="1:5" s="12" customFormat="1" x14ac:dyDescent="0.2">
      <c r="A283" s="13" t="s">
        <v>564</v>
      </c>
      <c r="B283" s="14" t="s">
        <v>565</v>
      </c>
      <c r="C283" s="15">
        <v>0</v>
      </c>
      <c r="D283" s="15">
        <v>0</v>
      </c>
      <c r="E283" s="15">
        <f t="shared" si="26"/>
        <v>0</v>
      </c>
    </row>
    <row r="284" spans="1:5" s="12" customFormat="1" ht="25.5" x14ac:dyDescent="0.2">
      <c r="A284" s="4" t="s">
        <v>566</v>
      </c>
      <c r="B284" s="19" t="s">
        <v>567</v>
      </c>
      <c r="C284" s="8">
        <f>SUM(C285:C287)+C294</f>
        <v>-14066065.699999999</v>
      </c>
      <c r="D284" s="8">
        <f>SUM(D285:D287)+D294</f>
        <v>-14826548</v>
      </c>
      <c r="E284" s="8">
        <f t="shared" si="26"/>
        <v>760482.30000000075</v>
      </c>
    </row>
    <row r="285" spans="1:5" s="12" customFormat="1" ht="25.5" x14ac:dyDescent="0.2">
      <c r="A285" s="13" t="s">
        <v>568</v>
      </c>
      <c r="B285" s="14" t="s">
        <v>569</v>
      </c>
      <c r="C285" s="15">
        <v>-996732.28999999992</v>
      </c>
      <c r="D285" s="15">
        <v>-996728</v>
      </c>
      <c r="E285" s="15">
        <f t="shared" si="26"/>
        <v>-4.2899999999208376</v>
      </c>
    </row>
    <row r="286" spans="1:5" s="12" customFormat="1" x14ac:dyDescent="0.2">
      <c r="A286" s="13" t="s">
        <v>570</v>
      </c>
      <c r="B286" s="14" t="s">
        <v>571</v>
      </c>
      <c r="C286" s="15">
        <v>-4704</v>
      </c>
      <c r="D286" s="15">
        <v>-4704</v>
      </c>
      <c r="E286" s="15">
        <f t="shared" si="26"/>
        <v>0</v>
      </c>
    </row>
    <row r="287" spans="1:5" ht="25.5" x14ac:dyDescent="0.2">
      <c r="A287" s="28" t="s">
        <v>572</v>
      </c>
      <c r="B287" s="29" t="s">
        <v>573</v>
      </c>
      <c r="C287" s="30">
        <f>SUM(C288:C293)</f>
        <v>-12553640</v>
      </c>
      <c r="D287" s="30">
        <f>SUM(D288:D293)</f>
        <v>-13283182</v>
      </c>
      <c r="E287" s="30">
        <f t="shared" si="26"/>
        <v>729542</v>
      </c>
    </row>
    <row r="288" spans="1:5" s="12" customFormat="1" ht="25.5" x14ac:dyDescent="0.2">
      <c r="A288" s="13" t="s">
        <v>574</v>
      </c>
      <c r="B288" s="17" t="s">
        <v>575</v>
      </c>
      <c r="C288" s="15">
        <v>-3189640</v>
      </c>
      <c r="D288" s="15">
        <v>-4752579</v>
      </c>
      <c r="E288" s="15">
        <f t="shared" si="26"/>
        <v>1562939</v>
      </c>
    </row>
    <row r="289" spans="1:5" s="12" customFormat="1" x14ac:dyDescent="0.2">
      <c r="A289" s="13" t="s">
        <v>576</v>
      </c>
      <c r="B289" s="17" t="s">
        <v>577</v>
      </c>
      <c r="C289" s="15">
        <v>-12000</v>
      </c>
      <c r="D289" s="15">
        <v>-31382</v>
      </c>
      <c r="E289" s="15">
        <f t="shared" si="26"/>
        <v>19382</v>
      </c>
    </row>
    <row r="290" spans="1:5" s="12" customFormat="1" ht="25.5" x14ac:dyDescent="0.2">
      <c r="A290" s="13" t="s">
        <v>578</v>
      </c>
      <c r="B290" s="17" t="s">
        <v>579</v>
      </c>
      <c r="C290" s="15">
        <v>-976000</v>
      </c>
      <c r="D290" s="15">
        <v>0</v>
      </c>
      <c r="E290" s="15">
        <f t="shared" si="26"/>
        <v>-976000</v>
      </c>
    </row>
    <row r="291" spans="1:5" x14ac:dyDescent="0.2">
      <c r="A291" s="13" t="s">
        <v>580</v>
      </c>
      <c r="B291" s="17" t="s">
        <v>581</v>
      </c>
      <c r="C291" s="15">
        <v>0</v>
      </c>
      <c r="D291" s="15">
        <v>-59041</v>
      </c>
      <c r="E291" s="15">
        <f t="shared" si="26"/>
        <v>59041</v>
      </c>
    </row>
    <row r="292" spans="1:5" s="12" customFormat="1" x14ac:dyDescent="0.2">
      <c r="A292" s="13" t="s">
        <v>582</v>
      </c>
      <c r="B292" s="17" t="s">
        <v>583</v>
      </c>
      <c r="C292" s="15">
        <v>-4000000</v>
      </c>
      <c r="D292" s="15">
        <v>-4922207</v>
      </c>
      <c r="E292" s="15">
        <f t="shared" si="26"/>
        <v>922207</v>
      </c>
    </row>
    <row r="293" spans="1:5" s="12" customFormat="1" x14ac:dyDescent="0.2">
      <c r="A293" s="13" t="s">
        <v>584</v>
      </c>
      <c r="B293" s="17" t="s">
        <v>585</v>
      </c>
      <c r="C293" s="15">
        <v>-4376000</v>
      </c>
      <c r="D293" s="15">
        <v>-3517973</v>
      </c>
      <c r="E293" s="15">
        <f t="shared" si="26"/>
        <v>-858027</v>
      </c>
    </row>
    <row r="294" spans="1:5" x14ac:dyDescent="0.2">
      <c r="A294" s="28" t="s">
        <v>586</v>
      </c>
      <c r="B294" s="29" t="s">
        <v>587</v>
      </c>
      <c r="C294" s="30">
        <f>SUM(C295:C297)</f>
        <v>-510989.41000000003</v>
      </c>
      <c r="D294" s="30">
        <f>SUM(D295:D297)</f>
        <v>-541934</v>
      </c>
      <c r="E294" s="30">
        <f t="shared" si="26"/>
        <v>30944.589999999967</v>
      </c>
    </row>
    <row r="295" spans="1:5" s="12" customFormat="1" ht="25.5" x14ac:dyDescent="0.2">
      <c r="A295" s="13" t="s">
        <v>588</v>
      </c>
      <c r="B295" s="17" t="s">
        <v>589</v>
      </c>
      <c r="C295" s="15">
        <v>-510989.41000000003</v>
      </c>
      <c r="D295" s="15">
        <v>-541934</v>
      </c>
      <c r="E295" s="15">
        <f t="shared" si="26"/>
        <v>30944.589999999967</v>
      </c>
    </row>
    <row r="296" spans="1:5" s="12" customFormat="1" ht="25.5" x14ac:dyDescent="0.2">
      <c r="A296" s="13" t="s">
        <v>590</v>
      </c>
      <c r="B296" s="17" t="s">
        <v>591</v>
      </c>
      <c r="C296" s="15">
        <v>0</v>
      </c>
      <c r="D296" s="15">
        <v>0</v>
      </c>
      <c r="E296" s="15">
        <f t="shared" si="26"/>
        <v>0</v>
      </c>
    </row>
    <row r="297" spans="1:5" s="12" customFormat="1" ht="25.5" x14ac:dyDescent="0.2">
      <c r="A297" s="13" t="s">
        <v>592</v>
      </c>
      <c r="B297" s="17" t="s">
        <v>593</v>
      </c>
      <c r="C297" s="15">
        <v>0</v>
      </c>
      <c r="D297" s="15">
        <v>0</v>
      </c>
      <c r="E297" s="15">
        <f t="shared" si="26"/>
        <v>0</v>
      </c>
    </row>
    <row r="298" spans="1:5" s="12" customFormat="1" x14ac:dyDescent="0.2">
      <c r="A298" s="4" t="s">
        <v>594</v>
      </c>
      <c r="B298" s="19" t="s">
        <v>595</v>
      </c>
      <c r="C298" s="8">
        <f>SUM(C299:C305)</f>
        <v>-34957933.049999997</v>
      </c>
      <c r="D298" s="8">
        <f>SUM(D299:D305)</f>
        <v>-26101933</v>
      </c>
      <c r="E298" s="8">
        <f t="shared" si="26"/>
        <v>-8856000.049999997</v>
      </c>
    </row>
    <row r="299" spans="1:5" s="12" customFormat="1" ht="25.5" x14ac:dyDescent="0.2">
      <c r="A299" s="13" t="s">
        <v>596</v>
      </c>
      <c r="B299" s="14" t="s">
        <v>597</v>
      </c>
      <c r="C299" s="15">
        <v>-17940</v>
      </c>
      <c r="D299" s="15">
        <v>-179485</v>
      </c>
      <c r="E299" s="15">
        <f t="shared" si="26"/>
        <v>161545</v>
      </c>
    </row>
    <row r="300" spans="1:5" s="12" customFormat="1" ht="25.5" x14ac:dyDescent="0.2">
      <c r="A300" s="13" t="s">
        <v>598</v>
      </c>
      <c r="B300" s="14" t="s">
        <v>599</v>
      </c>
      <c r="C300" s="15">
        <v>-7328914.5993363727</v>
      </c>
      <c r="D300" s="15">
        <v>-7035674</v>
      </c>
      <c r="E300" s="15">
        <f t="shared" si="26"/>
        <v>-293240.59933637269</v>
      </c>
    </row>
    <row r="301" spans="1:5" s="12" customFormat="1" ht="25.5" x14ac:dyDescent="0.2">
      <c r="A301" s="13" t="s">
        <v>600</v>
      </c>
      <c r="B301" s="14" t="s">
        <v>601</v>
      </c>
      <c r="C301" s="15">
        <v>0</v>
      </c>
      <c r="D301" s="15">
        <v>-58</v>
      </c>
      <c r="E301" s="15">
        <f t="shared" si="26"/>
        <v>58</v>
      </c>
    </row>
    <row r="302" spans="1:5" x14ac:dyDescent="0.2">
      <c r="A302" s="13" t="s">
        <v>602</v>
      </c>
      <c r="B302" s="14" t="s">
        <v>603</v>
      </c>
      <c r="C302" s="15">
        <v>-26711078.450663626</v>
      </c>
      <c r="D302" s="15">
        <v>-17986716</v>
      </c>
      <c r="E302" s="15">
        <f t="shared" si="26"/>
        <v>-8724362.4506636262</v>
      </c>
    </row>
    <row r="303" spans="1:5" s="12" customFormat="1" x14ac:dyDescent="0.2">
      <c r="A303" s="13" t="s">
        <v>604</v>
      </c>
      <c r="B303" s="14" t="s">
        <v>605</v>
      </c>
      <c r="C303" s="15">
        <v>-900000</v>
      </c>
      <c r="D303" s="15">
        <v>-900000</v>
      </c>
      <c r="E303" s="15">
        <f t="shared" si="26"/>
        <v>0</v>
      </c>
    </row>
    <row r="304" spans="1:5" ht="25.5" x14ac:dyDescent="0.2">
      <c r="A304" s="13" t="s">
        <v>606</v>
      </c>
      <c r="B304" s="14" t="s">
        <v>607</v>
      </c>
      <c r="C304" s="15">
        <v>0</v>
      </c>
      <c r="D304" s="15">
        <v>0</v>
      </c>
      <c r="E304" s="15">
        <f t="shared" si="26"/>
        <v>0</v>
      </c>
    </row>
    <row r="305" spans="1:5" s="12" customFormat="1" ht="25.5" x14ac:dyDescent="0.2">
      <c r="A305" s="13" t="s">
        <v>608</v>
      </c>
      <c r="B305" s="14" t="s">
        <v>609</v>
      </c>
      <c r="C305" s="15">
        <v>0</v>
      </c>
      <c r="D305" s="15">
        <v>0</v>
      </c>
      <c r="E305" s="15">
        <f t="shared" si="26"/>
        <v>0</v>
      </c>
    </row>
    <row r="306" spans="1:5" s="12" customFormat="1" x14ac:dyDescent="0.2">
      <c r="A306" s="21" t="s">
        <v>610</v>
      </c>
      <c r="B306" s="31" t="s">
        <v>611</v>
      </c>
      <c r="C306" s="15">
        <v>0</v>
      </c>
      <c r="D306" s="15">
        <v>0</v>
      </c>
      <c r="E306" s="15">
        <f t="shared" ref="E306:E337" si="27">+C306-D306</f>
        <v>0</v>
      </c>
    </row>
    <row r="307" spans="1:5" x14ac:dyDescent="0.2">
      <c r="A307" s="4" t="s">
        <v>612</v>
      </c>
      <c r="B307" s="9" t="s">
        <v>613</v>
      </c>
      <c r="C307" s="8">
        <f>C308+C328+C342</f>
        <v>-49557127.75</v>
      </c>
      <c r="D307" s="8">
        <f>D308+D328+D342</f>
        <v>-43811361</v>
      </c>
      <c r="E307" s="8">
        <f t="shared" si="27"/>
        <v>-5745766.75</v>
      </c>
    </row>
    <row r="308" spans="1:5" s="12" customFormat="1" x14ac:dyDescent="0.2">
      <c r="A308" s="4" t="s">
        <v>614</v>
      </c>
      <c r="B308" s="19" t="s">
        <v>615</v>
      </c>
      <c r="C308" s="8">
        <f>SUM(C309:C311)++SUM(C314:C321)+C324</f>
        <v>-46780306.57</v>
      </c>
      <c r="D308" s="8">
        <f>SUM(D309:D311)++SUM(D314:D321)+D324</f>
        <v>-41280791</v>
      </c>
      <c r="E308" s="8">
        <f t="shared" si="27"/>
        <v>-5499515.5700000003</v>
      </c>
    </row>
    <row r="309" spans="1:5" s="12" customFormat="1" x14ac:dyDescent="0.2">
      <c r="A309" s="13" t="s">
        <v>616</v>
      </c>
      <c r="B309" s="14" t="s">
        <v>617</v>
      </c>
      <c r="C309" s="15">
        <v>-2500000</v>
      </c>
      <c r="D309" s="15">
        <v>-2273797</v>
      </c>
      <c r="E309" s="15">
        <f t="shared" si="27"/>
        <v>-226203</v>
      </c>
    </row>
    <row r="310" spans="1:5" s="12" customFormat="1" x14ac:dyDescent="0.2">
      <c r="A310" s="13" t="s">
        <v>618</v>
      </c>
      <c r="B310" s="14" t="s">
        <v>619</v>
      </c>
      <c r="C310" s="15">
        <v>-5800000</v>
      </c>
      <c r="D310" s="15">
        <v>-5795600</v>
      </c>
      <c r="E310" s="15">
        <f t="shared" si="27"/>
        <v>-4400</v>
      </c>
    </row>
    <row r="311" spans="1:5" x14ac:dyDescent="0.2">
      <c r="A311" s="10" t="s">
        <v>620</v>
      </c>
      <c r="B311" s="16" t="s">
        <v>621</v>
      </c>
      <c r="C311" s="6">
        <f>SUM(C312:C313)</f>
        <v>-7000000</v>
      </c>
      <c r="D311" s="6">
        <f>SUM(D312:D313)</f>
        <v>-5917126</v>
      </c>
      <c r="E311" s="6">
        <f t="shared" si="27"/>
        <v>-1082874</v>
      </c>
    </row>
    <row r="312" spans="1:5" x14ac:dyDescent="0.2">
      <c r="A312" s="13" t="s">
        <v>622</v>
      </c>
      <c r="B312" s="17" t="s">
        <v>623</v>
      </c>
      <c r="C312" s="15">
        <v>-4000000</v>
      </c>
      <c r="D312" s="15">
        <v>-3157033</v>
      </c>
      <c r="E312" s="15">
        <f t="shared" si="27"/>
        <v>-842967</v>
      </c>
    </row>
    <row r="313" spans="1:5" x14ac:dyDescent="0.2">
      <c r="A313" s="13" t="s">
        <v>624</v>
      </c>
      <c r="B313" s="17" t="s">
        <v>625</v>
      </c>
      <c r="C313" s="15">
        <v>-3000000</v>
      </c>
      <c r="D313" s="15">
        <v>-2760093</v>
      </c>
      <c r="E313" s="15">
        <f t="shared" si="27"/>
        <v>-239907</v>
      </c>
    </row>
    <row r="314" spans="1:5" x14ac:dyDescent="0.2">
      <c r="A314" s="13" t="s">
        <v>626</v>
      </c>
      <c r="B314" s="14" t="s">
        <v>627</v>
      </c>
      <c r="C314" s="15">
        <v>-1400000</v>
      </c>
      <c r="D314" s="15">
        <v>-211571</v>
      </c>
      <c r="E314" s="15">
        <f t="shared" si="27"/>
        <v>-1188429</v>
      </c>
    </row>
    <row r="315" spans="1:5" s="12" customFormat="1" x14ac:dyDescent="0.2">
      <c r="A315" s="13" t="s">
        <v>628</v>
      </c>
      <c r="B315" s="14" t="s">
        <v>629</v>
      </c>
      <c r="C315" s="15">
        <v>-1593586</v>
      </c>
      <c r="D315" s="15">
        <v>-1235674</v>
      </c>
      <c r="E315" s="15">
        <f t="shared" si="27"/>
        <v>-357912</v>
      </c>
    </row>
    <row r="316" spans="1:5" s="12" customFormat="1" x14ac:dyDescent="0.2">
      <c r="A316" s="13" t="s">
        <v>630</v>
      </c>
      <c r="B316" s="14" t="s">
        <v>631</v>
      </c>
      <c r="C316" s="15">
        <v>-1800000</v>
      </c>
      <c r="D316" s="15">
        <v>-2090613</v>
      </c>
      <c r="E316" s="15">
        <f t="shared" si="27"/>
        <v>290613</v>
      </c>
    </row>
    <row r="317" spans="1:5" s="12" customFormat="1" x14ac:dyDescent="0.2">
      <c r="A317" s="13" t="s">
        <v>632</v>
      </c>
      <c r="B317" s="14" t="s">
        <v>633</v>
      </c>
      <c r="C317" s="15">
        <v>-1711329</v>
      </c>
      <c r="D317" s="15">
        <v>-1020693</v>
      </c>
      <c r="E317" s="15">
        <f t="shared" si="27"/>
        <v>-690636</v>
      </c>
    </row>
    <row r="318" spans="1:5" x14ac:dyDescent="0.2">
      <c r="A318" s="13" t="s">
        <v>634</v>
      </c>
      <c r="B318" s="14" t="s">
        <v>635</v>
      </c>
      <c r="C318" s="15">
        <v>-1728009</v>
      </c>
      <c r="D318" s="15">
        <v>-1282261</v>
      </c>
      <c r="E318" s="15">
        <f t="shared" si="27"/>
        <v>-445748</v>
      </c>
    </row>
    <row r="319" spans="1:5" s="12" customFormat="1" x14ac:dyDescent="0.2">
      <c r="A319" s="13" t="s">
        <v>636</v>
      </c>
      <c r="B319" s="14" t="s">
        <v>637</v>
      </c>
      <c r="C319" s="15">
        <v>-3550000</v>
      </c>
      <c r="D319" s="15">
        <v>-3775239</v>
      </c>
      <c r="E319" s="15">
        <f t="shared" si="27"/>
        <v>225239</v>
      </c>
    </row>
    <row r="320" spans="1:5" s="12" customFormat="1" x14ac:dyDescent="0.2">
      <c r="A320" s="13" t="s">
        <v>638</v>
      </c>
      <c r="B320" s="14" t="s">
        <v>639</v>
      </c>
      <c r="C320" s="15">
        <v>-721032.12</v>
      </c>
      <c r="D320" s="15">
        <v>-1322999</v>
      </c>
      <c r="E320" s="15">
        <f t="shared" si="27"/>
        <v>601966.88</v>
      </c>
    </row>
    <row r="321" spans="1:5" s="12" customFormat="1" x14ac:dyDescent="0.2">
      <c r="A321" s="10" t="s">
        <v>640</v>
      </c>
      <c r="B321" s="16" t="s">
        <v>641</v>
      </c>
      <c r="C321" s="6">
        <f>SUM(C322:C323)</f>
        <v>-722474.57000000007</v>
      </c>
      <c r="D321" s="6">
        <f>SUM(D322:D323)</f>
        <v>-723013</v>
      </c>
      <c r="E321" s="6">
        <f t="shared" si="27"/>
        <v>538.42999999993481</v>
      </c>
    </row>
    <row r="322" spans="1:5" x14ac:dyDescent="0.2">
      <c r="A322" s="13" t="s">
        <v>642</v>
      </c>
      <c r="B322" s="17" t="s">
        <v>643</v>
      </c>
      <c r="C322" s="15">
        <v>-30086.28</v>
      </c>
      <c r="D322" s="15">
        <v>-26233</v>
      </c>
      <c r="E322" s="15">
        <f t="shared" si="27"/>
        <v>-3853.2799999999988</v>
      </c>
    </row>
    <row r="323" spans="1:5" s="12" customFormat="1" x14ac:dyDescent="0.2">
      <c r="A323" s="13" t="s">
        <v>644</v>
      </c>
      <c r="B323" s="17" t="s">
        <v>645</v>
      </c>
      <c r="C323" s="15">
        <v>-692388.29</v>
      </c>
      <c r="D323" s="15">
        <v>-696780</v>
      </c>
      <c r="E323" s="15">
        <f t="shared" si="27"/>
        <v>4391.7099999999627</v>
      </c>
    </row>
    <row r="324" spans="1:5" s="12" customFormat="1" x14ac:dyDescent="0.2">
      <c r="A324" s="10" t="s">
        <v>646</v>
      </c>
      <c r="B324" s="16" t="s">
        <v>647</v>
      </c>
      <c r="C324" s="6">
        <f>SUM(C325:C327)</f>
        <v>-18253875.880000003</v>
      </c>
      <c r="D324" s="6">
        <f>SUM(D325:D327)</f>
        <v>-15632205</v>
      </c>
      <c r="E324" s="6">
        <f t="shared" si="27"/>
        <v>-2621670.8800000027</v>
      </c>
    </row>
    <row r="325" spans="1:5" s="12" customFormat="1" ht="25.5" x14ac:dyDescent="0.2">
      <c r="A325" s="13" t="s">
        <v>648</v>
      </c>
      <c r="B325" s="17" t="s">
        <v>649</v>
      </c>
      <c r="C325" s="15">
        <v>-6645785.8800000008</v>
      </c>
      <c r="D325" s="15">
        <v>-6714622</v>
      </c>
      <c r="E325" s="15">
        <f t="shared" si="27"/>
        <v>68836.11999999918</v>
      </c>
    </row>
    <row r="326" spans="1:5" x14ac:dyDescent="0.2">
      <c r="A326" s="13" t="s">
        <v>650</v>
      </c>
      <c r="B326" s="17" t="s">
        <v>651</v>
      </c>
      <c r="C326" s="15">
        <v>-1965032.7295983261</v>
      </c>
      <c r="D326" s="15">
        <v>-1826168</v>
      </c>
      <c r="E326" s="15">
        <f t="shared" si="27"/>
        <v>-138864.72959832614</v>
      </c>
    </row>
    <row r="327" spans="1:5" x14ac:dyDescent="0.2">
      <c r="A327" s="13" t="s">
        <v>652</v>
      </c>
      <c r="B327" s="17" t="s">
        <v>653</v>
      </c>
      <c r="C327" s="15">
        <v>-9643057.2704016753</v>
      </c>
      <c r="D327" s="15">
        <v>-7091415</v>
      </c>
      <c r="E327" s="15">
        <f t="shared" si="27"/>
        <v>-2551642.2704016753</v>
      </c>
    </row>
    <row r="328" spans="1:5" s="12" customFormat="1" ht="25.5" x14ac:dyDescent="0.2">
      <c r="A328" s="4" t="s">
        <v>654</v>
      </c>
      <c r="B328" s="19" t="s">
        <v>655</v>
      </c>
      <c r="C328" s="8">
        <f>SUM(C329:C331)+C338</f>
        <v>-2346333.1799999997</v>
      </c>
      <c r="D328" s="8">
        <f>SUM(D329:D331)+D338</f>
        <v>-2100082</v>
      </c>
      <c r="E328" s="8">
        <f t="shared" ref="E328" si="28">SUM(E329:E331)+E338</f>
        <v>-246251.18</v>
      </c>
    </row>
    <row r="329" spans="1:5" s="12" customFormat="1" ht="25.5" x14ac:dyDescent="0.2">
      <c r="A329" s="13" t="s">
        <v>656</v>
      </c>
      <c r="B329" s="14" t="s">
        <v>657</v>
      </c>
      <c r="C329" s="15">
        <v>-190.55</v>
      </c>
      <c r="D329" s="15">
        <v>-1045</v>
      </c>
      <c r="E329" s="15">
        <f>+C329-D329</f>
        <v>854.45</v>
      </c>
    </row>
    <row r="330" spans="1:5" s="12" customFormat="1" x14ac:dyDescent="0.2">
      <c r="A330" s="13" t="s">
        <v>658</v>
      </c>
      <c r="B330" s="14" t="s">
        <v>659</v>
      </c>
      <c r="C330" s="15">
        <v>0</v>
      </c>
      <c r="D330" s="15">
        <v>-30</v>
      </c>
      <c r="E330" s="15">
        <f>+C330-D330</f>
        <v>30</v>
      </c>
    </row>
    <row r="331" spans="1:5" ht="25.5" x14ac:dyDescent="0.2">
      <c r="A331" s="10" t="s">
        <v>660</v>
      </c>
      <c r="B331" s="16" t="s">
        <v>661</v>
      </c>
      <c r="C331" s="6">
        <f>SUM(C332:C337)</f>
        <v>-2126798.62</v>
      </c>
      <c r="D331" s="6">
        <f>SUM(D332:D337)</f>
        <v>-1970455</v>
      </c>
      <c r="E331" s="6">
        <f t="shared" ref="E331" si="29">SUM(E332:E337)</f>
        <v>-156343.62</v>
      </c>
    </row>
    <row r="332" spans="1:5" s="12" customFormat="1" x14ac:dyDescent="0.2">
      <c r="A332" s="13" t="s">
        <v>662</v>
      </c>
      <c r="B332" s="17" t="s">
        <v>663</v>
      </c>
      <c r="C332" s="15">
        <v>-346602</v>
      </c>
      <c r="D332" s="15">
        <v>-285002</v>
      </c>
      <c r="E332" s="15">
        <f t="shared" ref="E332:E363" si="30">+C332-D332</f>
        <v>-61600</v>
      </c>
    </row>
    <row r="333" spans="1:5" s="12" customFormat="1" x14ac:dyDescent="0.2">
      <c r="A333" s="13" t="s">
        <v>664</v>
      </c>
      <c r="B333" s="17" t="s">
        <v>665</v>
      </c>
      <c r="C333" s="15">
        <v>-268623.62</v>
      </c>
      <c r="D333" s="15">
        <v>-99346</v>
      </c>
      <c r="E333" s="15">
        <f t="shared" si="30"/>
        <v>-169277.62</v>
      </c>
    </row>
    <row r="334" spans="1:5" s="12" customFormat="1" x14ac:dyDescent="0.2">
      <c r="A334" s="13" t="s">
        <v>666</v>
      </c>
      <c r="B334" s="17" t="s">
        <v>667</v>
      </c>
      <c r="C334" s="15">
        <v>0</v>
      </c>
      <c r="D334" s="15">
        <v>0</v>
      </c>
      <c r="E334" s="15">
        <f t="shared" si="30"/>
        <v>0</v>
      </c>
    </row>
    <row r="335" spans="1:5" x14ac:dyDescent="0.2">
      <c r="A335" s="13" t="s">
        <v>668</v>
      </c>
      <c r="B335" s="17" t="s">
        <v>669</v>
      </c>
      <c r="C335" s="15">
        <v>-1040000</v>
      </c>
      <c r="D335" s="15">
        <v>-1089808</v>
      </c>
      <c r="E335" s="15">
        <f t="shared" si="30"/>
        <v>49808</v>
      </c>
    </row>
    <row r="336" spans="1:5" x14ac:dyDescent="0.2">
      <c r="A336" s="13" t="s">
        <v>670</v>
      </c>
      <c r="B336" s="17" t="s">
        <v>671</v>
      </c>
      <c r="C336" s="15">
        <v>-471573</v>
      </c>
      <c r="D336" s="15">
        <v>-496299</v>
      </c>
      <c r="E336" s="15">
        <f t="shared" si="30"/>
        <v>24726</v>
      </c>
    </row>
    <row r="337" spans="1:5" s="12" customFormat="1" ht="38.25" x14ac:dyDescent="0.2">
      <c r="A337" s="13" t="s">
        <v>672</v>
      </c>
      <c r="B337" s="17" t="s">
        <v>673</v>
      </c>
      <c r="C337" s="15">
        <v>0</v>
      </c>
      <c r="D337" s="15">
        <v>0</v>
      </c>
      <c r="E337" s="15">
        <f t="shared" si="30"/>
        <v>0</v>
      </c>
    </row>
    <row r="338" spans="1:5" s="12" customFormat="1" x14ac:dyDescent="0.2">
      <c r="A338" s="10" t="s">
        <v>674</v>
      </c>
      <c r="B338" s="16" t="s">
        <v>675</v>
      </c>
      <c r="C338" s="6">
        <f>SUM(C339:C341)</f>
        <v>-219344.01</v>
      </c>
      <c r="D338" s="6">
        <f>SUM(D339:D341)</f>
        <v>-128552</v>
      </c>
      <c r="E338" s="6">
        <f t="shared" si="30"/>
        <v>-90792.010000000009</v>
      </c>
    </row>
    <row r="339" spans="1:5" s="12" customFormat="1" ht="25.5" x14ac:dyDescent="0.2">
      <c r="A339" s="13" t="s">
        <v>676</v>
      </c>
      <c r="B339" s="17" t="s">
        <v>677</v>
      </c>
      <c r="C339" s="15">
        <v>-219344.01</v>
      </c>
      <c r="D339" s="15">
        <v>-128552</v>
      </c>
      <c r="E339" s="15">
        <f t="shared" si="30"/>
        <v>-90792.010000000009</v>
      </c>
    </row>
    <row r="340" spans="1:5" ht="25.5" x14ac:dyDescent="0.2">
      <c r="A340" s="13" t="s">
        <v>678</v>
      </c>
      <c r="B340" s="17" t="s">
        <v>679</v>
      </c>
      <c r="C340" s="15">
        <v>0</v>
      </c>
      <c r="D340" s="15">
        <v>0</v>
      </c>
      <c r="E340" s="15">
        <f t="shared" si="30"/>
        <v>0</v>
      </c>
    </row>
    <row r="341" spans="1:5" s="12" customFormat="1" ht="25.5" x14ac:dyDescent="0.2">
      <c r="A341" s="13" t="s">
        <v>680</v>
      </c>
      <c r="B341" s="17" t="s">
        <v>681</v>
      </c>
      <c r="C341" s="15">
        <v>0</v>
      </c>
      <c r="D341" s="15">
        <v>0</v>
      </c>
      <c r="E341" s="15">
        <f t="shared" si="30"/>
        <v>0</v>
      </c>
    </row>
    <row r="342" spans="1:5" s="12" customFormat="1" x14ac:dyDescent="0.2">
      <c r="A342" s="4" t="s">
        <v>682</v>
      </c>
      <c r="B342" s="19" t="s">
        <v>683</v>
      </c>
      <c r="C342" s="8">
        <f>SUM(C343:C344)</f>
        <v>-430488</v>
      </c>
      <c r="D342" s="8">
        <f>SUM(D343:D344)</f>
        <v>-430488</v>
      </c>
      <c r="E342" s="8">
        <f t="shared" si="30"/>
        <v>0</v>
      </c>
    </row>
    <row r="343" spans="1:5" s="12" customFormat="1" x14ac:dyDescent="0.2">
      <c r="A343" s="13" t="s">
        <v>684</v>
      </c>
      <c r="B343" s="14" t="s">
        <v>685</v>
      </c>
      <c r="C343" s="15">
        <v>-195814</v>
      </c>
      <c r="D343" s="15">
        <v>-195814</v>
      </c>
      <c r="E343" s="15">
        <f t="shared" si="30"/>
        <v>0</v>
      </c>
    </row>
    <row r="344" spans="1:5" x14ac:dyDescent="0.2">
      <c r="A344" s="13" t="s">
        <v>686</v>
      </c>
      <c r="B344" s="14" t="s">
        <v>687</v>
      </c>
      <c r="C344" s="15">
        <v>-234674</v>
      </c>
      <c r="D344" s="15">
        <v>-234674</v>
      </c>
      <c r="E344" s="15">
        <f t="shared" si="30"/>
        <v>0</v>
      </c>
    </row>
    <row r="345" spans="1:5" x14ac:dyDescent="0.2">
      <c r="A345" s="4" t="s">
        <v>688</v>
      </c>
      <c r="B345" s="7" t="s">
        <v>689</v>
      </c>
      <c r="C345" s="8">
        <f>SUM(C346:C352)</f>
        <v>-15032143</v>
      </c>
      <c r="D345" s="8">
        <f>SUM(D346:D352)</f>
        <v>-12897811</v>
      </c>
      <c r="E345" s="8">
        <f t="shared" si="30"/>
        <v>-2134332</v>
      </c>
    </row>
    <row r="346" spans="1:5" s="12" customFormat="1" x14ac:dyDescent="0.2">
      <c r="A346" s="21" t="s">
        <v>690</v>
      </c>
      <c r="B346" s="20" t="s">
        <v>691</v>
      </c>
      <c r="C346" s="15">
        <v>-5700000</v>
      </c>
      <c r="D346" s="15">
        <v>-4255520</v>
      </c>
      <c r="E346" s="15">
        <f t="shared" si="30"/>
        <v>-1444480</v>
      </c>
    </row>
    <row r="347" spans="1:5" s="12" customFormat="1" x14ac:dyDescent="0.2">
      <c r="A347" s="21" t="s">
        <v>692</v>
      </c>
      <c r="B347" s="20" t="s">
        <v>693</v>
      </c>
      <c r="C347" s="15">
        <v>0</v>
      </c>
      <c r="D347" s="15">
        <v>-7699</v>
      </c>
      <c r="E347" s="15">
        <f t="shared" si="30"/>
        <v>7699</v>
      </c>
    </row>
    <row r="348" spans="1:5" s="12" customFormat="1" x14ac:dyDescent="0.2">
      <c r="A348" s="21" t="s">
        <v>694</v>
      </c>
      <c r="B348" s="20" t="s">
        <v>695</v>
      </c>
      <c r="C348" s="15">
        <v>-5100000</v>
      </c>
      <c r="D348" s="15">
        <v>-4625713</v>
      </c>
      <c r="E348" s="15">
        <f t="shared" si="30"/>
        <v>-474287</v>
      </c>
    </row>
    <row r="349" spans="1:5" x14ac:dyDescent="0.2">
      <c r="A349" s="21" t="s">
        <v>696</v>
      </c>
      <c r="B349" s="20" t="s">
        <v>697</v>
      </c>
      <c r="C349" s="15">
        <v>-110000</v>
      </c>
      <c r="D349" s="15">
        <v>-101607</v>
      </c>
      <c r="E349" s="15">
        <f t="shared" si="30"/>
        <v>-8393</v>
      </c>
    </row>
    <row r="350" spans="1:5" s="12" customFormat="1" x14ac:dyDescent="0.2">
      <c r="A350" s="21" t="s">
        <v>698</v>
      </c>
      <c r="B350" s="20" t="s">
        <v>699</v>
      </c>
      <c r="C350" s="15">
        <v>-410000</v>
      </c>
      <c r="D350" s="15">
        <v>-512221</v>
      </c>
      <c r="E350" s="15">
        <f t="shared" si="30"/>
        <v>102221</v>
      </c>
    </row>
    <row r="351" spans="1:5" s="12" customFormat="1" x14ac:dyDescent="0.2">
      <c r="A351" s="21" t="s">
        <v>700</v>
      </c>
      <c r="B351" s="20" t="s">
        <v>701</v>
      </c>
      <c r="C351" s="15">
        <v>-3712143</v>
      </c>
      <c r="D351" s="15">
        <v>-3395051</v>
      </c>
      <c r="E351" s="15">
        <f t="shared" si="30"/>
        <v>-317092</v>
      </c>
    </row>
    <row r="352" spans="1:5" s="12" customFormat="1" x14ac:dyDescent="0.2">
      <c r="A352" s="21" t="s">
        <v>702</v>
      </c>
      <c r="B352" s="20" t="s">
        <v>703</v>
      </c>
      <c r="C352" s="15">
        <v>0</v>
      </c>
      <c r="D352" s="15">
        <v>0</v>
      </c>
      <c r="E352" s="15">
        <f t="shared" si="30"/>
        <v>0</v>
      </c>
    </row>
    <row r="353" spans="1:5" x14ac:dyDescent="0.2">
      <c r="A353" s="4" t="s">
        <v>704</v>
      </c>
      <c r="B353" s="7" t="s">
        <v>705</v>
      </c>
      <c r="C353" s="8">
        <f>C354+C355+C358+C361+C362</f>
        <v>-5665627.1799999997</v>
      </c>
      <c r="D353" s="8">
        <f>D354+D355+D358+D361+D362</f>
        <v>-4897628</v>
      </c>
      <c r="E353" s="8">
        <f t="shared" si="30"/>
        <v>-767999.1799999997</v>
      </c>
    </row>
    <row r="354" spans="1:5" s="12" customFormat="1" x14ac:dyDescent="0.2">
      <c r="A354" s="21" t="s">
        <v>706</v>
      </c>
      <c r="B354" s="20" t="s">
        <v>707</v>
      </c>
      <c r="C354" s="15">
        <v>-2159560.1800000002</v>
      </c>
      <c r="D354" s="15">
        <v>-1597757</v>
      </c>
      <c r="E354" s="15">
        <f t="shared" si="30"/>
        <v>-561803.18000000017</v>
      </c>
    </row>
    <row r="355" spans="1:5" s="12" customFormat="1" x14ac:dyDescent="0.2">
      <c r="A355" s="4" t="s">
        <v>708</v>
      </c>
      <c r="B355" s="32" t="s">
        <v>709</v>
      </c>
      <c r="C355" s="8">
        <f>SUM(C356:C357)</f>
        <v>-3506067</v>
      </c>
      <c r="D355" s="8">
        <f>SUM(D356:D357)</f>
        <v>-3299871</v>
      </c>
      <c r="E355" s="8">
        <f t="shared" si="30"/>
        <v>-206196</v>
      </c>
    </row>
    <row r="356" spans="1:5" x14ac:dyDescent="0.2">
      <c r="A356" s="13" t="s">
        <v>710</v>
      </c>
      <c r="B356" s="18" t="s">
        <v>711</v>
      </c>
      <c r="C356" s="15">
        <v>-2500484</v>
      </c>
      <c r="D356" s="15">
        <v>-2426189</v>
      </c>
      <c r="E356" s="15">
        <f t="shared" si="30"/>
        <v>-74295</v>
      </c>
    </row>
    <row r="357" spans="1:5" s="12" customFormat="1" x14ac:dyDescent="0.2">
      <c r="A357" s="13" t="s">
        <v>712</v>
      </c>
      <c r="B357" s="18" t="s">
        <v>713</v>
      </c>
      <c r="C357" s="15">
        <v>-1005583</v>
      </c>
      <c r="D357" s="15">
        <v>-873682</v>
      </c>
      <c r="E357" s="15">
        <f t="shared" si="30"/>
        <v>-131901</v>
      </c>
    </row>
    <row r="358" spans="1:5" s="12" customFormat="1" x14ac:dyDescent="0.2">
      <c r="A358" s="4" t="s">
        <v>714</v>
      </c>
      <c r="B358" s="32" t="s">
        <v>715</v>
      </c>
      <c r="C358" s="8">
        <f>SUM(C359:C360)</f>
        <v>0</v>
      </c>
      <c r="D358" s="8">
        <f>SUM(D359:D360)</f>
        <v>0</v>
      </c>
      <c r="E358" s="8">
        <f t="shared" si="30"/>
        <v>0</v>
      </c>
    </row>
    <row r="359" spans="1:5" x14ac:dyDescent="0.2">
      <c r="A359" s="13" t="s">
        <v>716</v>
      </c>
      <c r="B359" s="18" t="s">
        <v>717</v>
      </c>
      <c r="C359" s="15">
        <v>0</v>
      </c>
      <c r="D359" s="15">
        <v>0</v>
      </c>
      <c r="E359" s="15">
        <f t="shared" si="30"/>
        <v>0</v>
      </c>
    </row>
    <row r="360" spans="1:5" s="12" customFormat="1" x14ac:dyDescent="0.2">
      <c r="A360" s="13" t="s">
        <v>718</v>
      </c>
      <c r="B360" s="18" t="s">
        <v>719</v>
      </c>
      <c r="C360" s="15">
        <v>0</v>
      </c>
      <c r="D360" s="15">
        <v>0</v>
      </c>
      <c r="E360" s="15">
        <f t="shared" si="30"/>
        <v>0</v>
      </c>
    </row>
    <row r="361" spans="1:5" x14ac:dyDescent="0.2">
      <c r="A361" s="13" t="s">
        <v>720</v>
      </c>
      <c r="B361" s="20" t="s">
        <v>721</v>
      </c>
      <c r="C361" s="15">
        <v>0</v>
      </c>
      <c r="D361" s="15">
        <v>0</v>
      </c>
      <c r="E361" s="15">
        <f t="shared" si="30"/>
        <v>0</v>
      </c>
    </row>
    <row r="362" spans="1:5" x14ac:dyDescent="0.2">
      <c r="A362" s="21" t="s">
        <v>722</v>
      </c>
      <c r="B362" s="20" t="s">
        <v>723</v>
      </c>
      <c r="C362" s="15">
        <v>0</v>
      </c>
      <c r="D362" s="15">
        <v>0</v>
      </c>
      <c r="E362" s="15">
        <f t="shared" si="30"/>
        <v>0</v>
      </c>
    </row>
    <row r="363" spans="1:5" s="12" customFormat="1" x14ac:dyDescent="0.2">
      <c r="A363" s="33" t="s">
        <v>724</v>
      </c>
      <c r="B363" s="9" t="s">
        <v>725</v>
      </c>
      <c r="C363" s="6">
        <f>C364+C378+C387+C396</f>
        <v>-259736243.40622401</v>
      </c>
      <c r="D363" s="6">
        <f>D364+D378+D387+D396</f>
        <v>-253806088</v>
      </c>
      <c r="E363" s="34">
        <f t="shared" si="30"/>
        <v>-5930155.4062240124</v>
      </c>
    </row>
    <row r="364" spans="1:5" s="12" customFormat="1" x14ac:dyDescent="0.2">
      <c r="A364" s="4" t="s">
        <v>726</v>
      </c>
      <c r="B364" s="7" t="s">
        <v>727</v>
      </c>
      <c r="C364" s="6">
        <f>C365+C374</f>
        <v>-207802086.16990471</v>
      </c>
      <c r="D364" s="6">
        <f>D365+D374</f>
        <v>-207274839</v>
      </c>
      <c r="E364" s="6">
        <f t="shared" ref="E364:E395" si="31">+C364-D364</f>
        <v>-527247.16990470886</v>
      </c>
    </row>
    <row r="365" spans="1:5" s="12" customFormat="1" x14ac:dyDescent="0.2">
      <c r="A365" s="4" t="s">
        <v>728</v>
      </c>
      <c r="B365" s="9" t="s">
        <v>729</v>
      </c>
      <c r="C365" s="6">
        <f>C366+C370</f>
        <v>-90515797.931328014</v>
      </c>
      <c r="D365" s="6">
        <f>D366+D370</f>
        <v>-89660289</v>
      </c>
      <c r="E365" s="6">
        <f t="shared" si="31"/>
        <v>-855508.93132801354</v>
      </c>
    </row>
    <row r="366" spans="1:5" x14ac:dyDescent="0.2">
      <c r="A366" s="4" t="s">
        <v>730</v>
      </c>
      <c r="B366" s="19" t="s">
        <v>731</v>
      </c>
      <c r="C366" s="8">
        <f>SUM(C367:C369)</f>
        <v>-78109761.098467529</v>
      </c>
      <c r="D366" s="8">
        <f>SUM(D367:D369)</f>
        <v>-77914085</v>
      </c>
      <c r="E366" s="8">
        <f t="shared" si="31"/>
        <v>-195676.09846752882</v>
      </c>
    </row>
    <row r="367" spans="1:5" s="12" customFormat="1" x14ac:dyDescent="0.2">
      <c r="A367" s="13" t="s">
        <v>732</v>
      </c>
      <c r="B367" s="14" t="s">
        <v>733</v>
      </c>
      <c r="C367" s="15">
        <v>-75841971.564646438</v>
      </c>
      <c r="D367" s="15">
        <v>-75355387</v>
      </c>
      <c r="E367" s="15">
        <f t="shared" si="31"/>
        <v>-486584.56464643776</v>
      </c>
    </row>
    <row r="368" spans="1:5" s="12" customFormat="1" x14ac:dyDescent="0.2">
      <c r="A368" s="13" t="s">
        <v>734</v>
      </c>
      <c r="B368" s="14" t="s">
        <v>735</v>
      </c>
      <c r="C368" s="15">
        <v>-2267789.5338210859</v>
      </c>
      <c r="D368" s="15">
        <v>-2558698</v>
      </c>
      <c r="E368" s="15">
        <f t="shared" si="31"/>
        <v>290908.46617891407</v>
      </c>
    </row>
    <row r="369" spans="1:5" x14ac:dyDescent="0.2">
      <c r="A369" s="13" t="s">
        <v>736</v>
      </c>
      <c r="B369" s="14" t="s">
        <v>737</v>
      </c>
      <c r="C369" s="15">
        <v>0</v>
      </c>
      <c r="D369" s="15">
        <v>0</v>
      </c>
      <c r="E369" s="15">
        <f t="shared" si="31"/>
        <v>0</v>
      </c>
    </row>
    <row r="370" spans="1:5" s="12" customFormat="1" x14ac:dyDescent="0.2">
      <c r="A370" s="4" t="s">
        <v>738</v>
      </c>
      <c r="B370" s="19" t="s">
        <v>739</v>
      </c>
      <c r="C370" s="8">
        <f>SUM(C371:C373)</f>
        <v>-12406036.832860488</v>
      </c>
      <c r="D370" s="8">
        <f>SUM(D371:D373)</f>
        <v>-11746204</v>
      </c>
      <c r="E370" s="8">
        <f t="shared" si="31"/>
        <v>-659832.83286048844</v>
      </c>
    </row>
    <row r="371" spans="1:5" s="12" customFormat="1" x14ac:dyDescent="0.2">
      <c r="A371" s="13" t="s">
        <v>740</v>
      </c>
      <c r="B371" s="14" t="s">
        <v>741</v>
      </c>
      <c r="C371" s="15">
        <v>-12320648.375416586</v>
      </c>
      <c r="D371" s="15">
        <v>-11657027</v>
      </c>
      <c r="E371" s="15">
        <f t="shared" si="31"/>
        <v>-663621.37541658618</v>
      </c>
    </row>
    <row r="372" spans="1:5" x14ac:dyDescent="0.2">
      <c r="A372" s="13" t="s">
        <v>742</v>
      </c>
      <c r="B372" s="14" t="s">
        <v>743</v>
      </c>
      <c r="C372" s="15">
        <v>-85388.457443902327</v>
      </c>
      <c r="D372" s="15">
        <v>-89177</v>
      </c>
      <c r="E372" s="15">
        <f t="shared" si="31"/>
        <v>3788.5425560976728</v>
      </c>
    </row>
    <row r="373" spans="1:5" x14ac:dyDescent="0.2">
      <c r="A373" s="13" t="s">
        <v>744</v>
      </c>
      <c r="B373" s="14" t="s">
        <v>745</v>
      </c>
      <c r="C373" s="15">
        <v>0</v>
      </c>
      <c r="D373" s="15">
        <v>0</v>
      </c>
      <c r="E373" s="15">
        <f t="shared" si="31"/>
        <v>0</v>
      </c>
    </row>
    <row r="374" spans="1:5" s="12" customFormat="1" x14ac:dyDescent="0.2">
      <c r="A374" s="4" t="s">
        <v>746</v>
      </c>
      <c r="B374" s="19" t="s">
        <v>747</v>
      </c>
      <c r="C374" s="8">
        <f>SUM(C375:C377)</f>
        <v>-117286288.23857668</v>
      </c>
      <c r="D374" s="8">
        <f>SUM(D375:D377)</f>
        <v>-117614550</v>
      </c>
      <c r="E374" s="8">
        <f t="shared" si="31"/>
        <v>328261.76142331958</v>
      </c>
    </row>
    <row r="375" spans="1:5" s="12" customFormat="1" x14ac:dyDescent="0.2">
      <c r="A375" s="13" t="s">
        <v>748</v>
      </c>
      <c r="B375" s="14" t="s">
        <v>749</v>
      </c>
      <c r="C375" s="15">
        <v>-112720171.24008283</v>
      </c>
      <c r="D375" s="15">
        <v>-112807521</v>
      </c>
      <c r="E375" s="15">
        <f t="shared" si="31"/>
        <v>87349.759917169809</v>
      </c>
    </row>
    <row r="376" spans="1:5" s="12" customFormat="1" x14ac:dyDescent="0.2">
      <c r="A376" s="13" t="s">
        <v>750</v>
      </c>
      <c r="B376" s="14" t="s">
        <v>751</v>
      </c>
      <c r="C376" s="15">
        <v>-4484086.9984938502</v>
      </c>
      <c r="D376" s="15">
        <v>-4724999</v>
      </c>
      <c r="E376" s="15">
        <f t="shared" si="31"/>
        <v>240912.00150614977</v>
      </c>
    </row>
    <row r="377" spans="1:5" s="12" customFormat="1" x14ac:dyDescent="0.2">
      <c r="A377" s="13" t="s">
        <v>752</v>
      </c>
      <c r="B377" s="14" t="s">
        <v>753</v>
      </c>
      <c r="C377" s="15">
        <v>-82030</v>
      </c>
      <c r="D377" s="15">
        <v>-82030</v>
      </c>
      <c r="E377" s="15">
        <f t="shared" si="31"/>
        <v>0</v>
      </c>
    </row>
    <row r="378" spans="1:5" s="12" customFormat="1" x14ac:dyDescent="0.2">
      <c r="A378" s="4" t="s">
        <v>754</v>
      </c>
      <c r="B378" s="7" t="s">
        <v>755</v>
      </c>
      <c r="C378" s="8">
        <f>C379+C383</f>
        <v>-2490971.2012982364</v>
      </c>
      <c r="D378" s="8">
        <f>D379+D383</f>
        <v>-2433777</v>
      </c>
      <c r="E378" s="8">
        <f t="shared" si="31"/>
        <v>-57194.201298236381</v>
      </c>
    </row>
    <row r="379" spans="1:5" s="12" customFormat="1" x14ac:dyDescent="0.2">
      <c r="A379" s="4" t="s">
        <v>756</v>
      </c>
      <c r="B379" s="9" t="s">
        <v>757</v>
      </c>
      <c r="C379" s="8">
        <f>SUM(C380:C382)</f>
        <v>-2490971.2012982364</v>
      </c>
      <c r="D379" s="8">
        <f>SUM(D380:D382)</f>
        <v>-2433777</v>
      </c>
      <c r="E379" s="8">
        <f t="shared" si="31"/>
        <v>-57194.201298236381</v>
      </c>
    </row>
    <row r="380" spans="1:5" x14ac:dyDescent="0.2">
      <c r="A380" s="13" t="s">
        <v>758</v>
      </c>
      <c r="B380" s="18" t="s">
        <v>759</v>
      </c>
      <c r="C380" s="15">
        <v>-2298022.4584544208</v>
      </c>
      <c r="D380" s="15">
        <v>-2259318</v>
      </c>
      <c r="E380" s="15">
        <f t="shared" si="31"/>
        <v>-38704.45845442079</v>
      </c>
    </row>
    <row r="381" spans="1:5" s="12" customFormat="1" x14ac:dyDescent="0.2">
      <c r="A381" s="13" t="s">
        <v>760</v>
      </c>
      <c r="B381" s="18" t="s">
        <v>761</v>
      </c>
      <c r="C381" s="15">
        <v>-192948.74284381565</v>
      </c>
      <c r="D381" s="15">
        <v>-174459</v>
      </c>
      <c r="E381" s="15">
        <f t="shared" si="31"/>
        <v>-18489.742843815649</v>
      </c>
    </row>
    <row r="382" spans="1:5" s="12" customFormat="1" x14ac:dyDescent="0.2">
      <c r="A382" s="13" t="s">
        <v>762</v>
      </c>
      <c r="B382" s="18" t="s">
        <v>763</v>
      </c>
      <c r="C382" s="15">
        <v>0</v>
      </c>
      <c r="D382" s="15">
        <v>0</v>
      </c>
      <c r="E382" s="15">
        <f t="shared" si="31"/>
        <v>0</v>
      </c>
    </row>
    <row r="383" spans="1:5" s="12" customFormat="1" x14ac:dyDescent="0.2">
      <c r="A383" s="4" t="s">
        <v>764</v>
      </c>
      <c r="B383" s="9" t="s">
        <v>765</v>
      </c>
      <c r="C383" s="8">
        <f>SUM(C384:C386)</f>
        <v>0</v>
      </c>
      <c r="D383" s="8">
        <f>SUM(D384:D386)</f>
        <v>0</v>
      </c>
      <c r="E383" s="8">
        <f t="shared" si="31"/>
        <v>0</v>
      </c>
    </row>
    <row r="384" spans="1:5" s="12" customFormat="1" x14ac:dyDescent="0.2">
      <c r="A384" s="13" t="s">
        <v>766</v>
      </c>
      <c r="B384" s="18" t="s">
        <v>767</v>
      </c>
      <c r="C384" s="15">
        <v>0</v>
      </c>
      <c r="D384" s="15">
        <v>0</v>
      </c>
      <c r="E384" s="15">
        <f t="shared" si="31"/>
        <v>0</v>
      </c>
    </row>
    <row r="385" spans="1:5" x14ac:dyDescent="0.2">
      <c r="A385" s="13" t="s">
        <v>768</v>
      </c>
      <c r="B385" s="18" t="s">
        <v>769</v>
      </c>
      <c r="C385" s="15">
        <v>0</v>
      </c>
      <c r="D385" s="15">
        <v>0</v>
      </c>
      <c r="E385" s="15">
        <f t="shared" si="31"/>
        <v>0</v>
      </c>
    </row>
    <row r="386" spans="1:5" s="12" customFormat="1" x14ac:dyDescent="0.2">
      <c r="A386" s="13" t="s">
        <v>770</v>
      </c>
      <c r="B386" s="18" t="s">
        <v>771</v>
      </c>
      <c r="C386" s="15">
        <v>0</v>
      </c>
      <c r="D386" s="15">
        <v>0</v>
      </c>
      <c r="E386" s="15">
        <f t="shared" si="31"/>
        <v>0</v>
      </c>
    </row>
    <row r="387" spans="1:5" s="12" customFormat="1" x14ac:dyDescent="0.2">
      <c r="A387" s="4" t="s">
        <v>772</v>
      </c>
      <c r="B387" s="7" t="s">
        <v>773</v>
      </c>
      <c r="C387" s="8">
        <f>C388+C392</f>
        <v>-30230167.543456025</v>
      </c>
      <c r="D387" s="8">
        <f>D388+D392</f>
        <v>-26343016</v>
      </c>
      <c r="E387" s="6">
        <f t="shared" si="31"/>
        <v>-3887151.5434560254</v>
      </c>
    </row>
    <row r="388" spans="1:5" s="12" customFormat="1" x14ac:dyDescent="0.2">
      <c r="A388" s="4" t="s">
        <v>774</v>
      </c>
      <c r="B388" s="9" t="s">
        <v>775</v>
      </c>
      <c r="C388" s="8">
        <f>SUM(C389:C391)</f>
        <v>-646127.35317286837</v>
      </c>
      <c r="D388" s="8">
        <f>SUM(D389:D391)</f>
        <v>-604577</v>
      </c>
      <c r="E388" s="8">
        <f t="shared" si="31"/>
        <v>-41550.353172868374</v>
      </c>
    </row>
    <row r="389" spans="1:5" s="12" customFormat="1" x14ac:dyDescent="0.2">
      <c r="A389" s="13" t="s">
        <v>776</v>
      </c>
      <c r="B389" s="18" t="s">
        <v>777</v>
      </c>
      <c r="C389" s="15">
        <v>-477626.03284771356</v>
      </c>
      <c r="D389" s="15">
        <v>-436554</v>
      </c>
      <c r="E389" s="15">
        <f t="shared" si="31"/>
        <v>-41072.032847713563</v>
      </c>
    </row>
    <row r="390" spans="1:5" s="12" customFormat="1" x14ac:dyDescent="0.2">
      <c r="A390" s="13" t="s">
        <v>778</v>
      </c>
      <c r="B390" s="18" t="s">
        <v>779</v>
      </c>
      <c r="C390" s="15">
        <v>-168501.32032515481</v>
      </c>
      <c r="D390" s="15">
        <v>-168023</v>
      </c>
      <c r="E390" s="15">
        <f t="shared" si="31"/>
        <v>-478.32032515481114</v>
      </c>
    </row>
    <row r="391" spans="1:5" s="12" customFormat="1" x14ac:dyDescent="0.2">
      <c r="A391" s="13" t="s">
        <v>780</v>
      </c>
      <c r="B391" s="18" t="s">
        <v>781</v>
      </c>
      <c r="C391" s="15">
        <v>0</v>
      </c>
      <c r="D391" s="15">
        <v>0</v>
      </c>
      <c r="E391" s="15">
        <f t="shared" si="31"/>
        <v>0</v>
      </c>
    </row>
    <row r="392" spans="1:5" s="12" customFormat="1" x14ac:dyDescent="0.2">
      <c r="A392" s="4" t="s">
        <v>782</v>
      </c>
      <c r="B392" s="9" t="s">
        <v>783</v>
      </c>
      <c r="C392" s="8">
        <f>SUM(C393:C395)</f>
        <v>-29584040.190283157</v>
      </c>
      <c r="D392" s="8">
        <f>SUM(D393:D395)</f>
        <v>-25738439</v>
      </c>
      <c r="E392" s="8">
        <f t="shared" si="31"/>
        <v>-3845601.1902831569</v>
      </c>
    </row>
    <row r="393" spans="1:5" x14ac:dyDescent="0.2">
      <c r="A393" s="13" t="s">
        <v>784</v>
      </c>
      <c r="B393" s="18" t="s">
        <v>785</v>
      </c>
      <c r="C393" s="15">
        <v>-27874927.709147319</v>
      </c>
      <c r="D393" s="15">
        <v>-24248579</v>
      </c>
      <c r="E393" s="15">
        <f t="shared" si="31"/>
        <v>-3626348.7091473192</v>
      </c>
    </row>
    <row r="394" spans="1:5" x14ac:dyDescent="0.2">
      <c r="A394" s="13" t="s">
        <v>786</v>
      </c>
      <c r="B394" s="18" t="s">
        <v>787</v>
      </c>
      <c r="C394" s="15">
        <v>-1709112.4811358373</v>
      </c>
      <c r="D394" s="15">
        <v>-1489860</v>
      </c>
      <c r="E394" s="15">
        <f t="shared" si="31"/>
        <v>-219252.48113583727</v>
      </c>
    </row>
    <row r="395" spans="1:5" x14ac:dyDescent="0.2">
      <c r="A395" s="13" t="s">
        <v>788</v>
      </c>
      <c r="B395" s="18" t="s">
        <v>789</v>
      </c>
      <c r="C395" s="15">
        <v>0</v>
      </c>
      <c r="D395" s="15">
        <v>0</v>
      </c>
      <c r="E395" s="15">
        <f t="shared" si="31"/>
        <v>0</v>
      </c>
    </row>
    <row r="396" spans="1:5" s="12" customFormat="1" x14ac:dyDescent="0.2">
      <c r="A396" s="4" t="s">
        <v>790</v>
      </c>
      <c r="B396" s="7" t="s">
        <v>791</v>
      </c>
      <c r="C396" s="8">
        <f>C397+C401</f>
        <v>-19213018.491565049</v>
      </c>
      <c r="D396" s="8">
        <f>D397+D401</f>
        <v>-17754456</v>
      </c>
      <c r="E396" s="8">
        <f t="shared" ref="E396:E427" si="32">+C396-D396</f>
        <v>-1458562.4915650487</v>
      </c>
    </row>
    <row r="397" spans="1:5" s="12" customFormat="1" x14ac:dyDescent="0.2">
      <c r="A397" s="4" t="s">
        <v>792</v>
      </c>
      <c r="B397" s="9" t="s">
        <v>793</v>
      </c>
      <c r="C397" s="8">
        <f>SUM(C398:C400)</f>
        <v>-1949128.0405048954</v>
      </c>
      <c r="D397" s="8">
        <f>SUM(D398:D400)</f>
        <v>-1688018</v>
      </c>
      <c r="E397" s="8">
        <f t="shared" si="32"/>
        <v>-261110.04050489538</v>
      </c>
    </row>
    <row r="398" spans="1:5" s="12" customFormat="1" ht="25.5" x14ac:dyDescent="0.2">
      <c r="A398" s="13" t="s">
        <v>794</v>
      </c>
      <c r="B398" s="18" t="s">
        <v>795</v>
      </c>
      <c r="C398" s="15">
        <v>-1818469.0518955663</v>
      </c>
      <c r="D398" s="15">
        <v>-1559576</v>
      </c>
      <c r="E398" s="15">
        <f t="shared" si="32"/>
        <v>-258893.05189556628</v>
      </c>
    </row>
    <row r="399" spans="1:5" x14ac:dyDescent="0.2">
      <c r="A399" s="13" t="s">
        <v>796</v>
      </c>
      <c r="B399" s="18" t="s">
        <v>797</v>
      </c>
      <c r="C399" s="15">
        <v>-130658.98860932906</v>
      </c>
      <c r="D399" s="15">
        <v>-128442</v>
      </c>
      <c r="E399" s="15">
        <f t="shared" si="32"/>
        <v>-2216.9886093290552</v>
      </c>
    </row>
    <row r="400" spans="1:5" s="12" customFormat="1" x14ac:dyDescent="0.2">
      <c r="A400" s="13" t="s">
        <v>798</v>
      </c>
      <c r="B400" s="18" t="s">
        <v>799</v>
      </c>
      <c r="C400" s="15">
        <v>0</v>
      </c>
      <c r="D400" s="15">
        <v>0</v>
      </c>
      <c r="E400" s="15">
        <f t="shared" si="32"/>
        <v>0</v>
      </c>
    </row>
    <row r="401" spans="1:5" s="12" customFormat="1" x14ac:dyDescent="0.2">
      <c r="A401" s="4" t="s">
        <v>800</v>
      </c>
      <c r="B401" s="9" t="s">
        <v>801</v>
      </c>
      <c r="C401" s="8">
        <f>SUM(C402:C404)</f>
        <v>-17263890.451060154</v>
      </c>
      <c r="D401" s="8">
        <f>SUM(D402:D404)</f>
        <v>-16066438</v>
      </c>
      <c r="E401" s="8">
        <f t="shared" si="32"/>
        <v>-1197452.4510601535</v>
      </c>
    </row>
    <row r="402" spans="1:5" s="12" customFormat="1" ht="25.5" x14ac:dyDescent="0.2">
      <c r="A402" s="13" t="s">
        <v>802</v>
      </c>
      <c r="B402" s="18" t="s">
        <v>803</v>
      </c>
      <c r="C402" s="15">
        <v>-17255136.701522801</v>
      </c>
      <c r="D402" s="15">
        <v>-15934223</v>
      </c>
      <c r="E402" s="15">
        <f t="shared" si="32"/>
        <v>-1320913.7015228011</v>
      </c>
    </row>
    <row r="403" spans="1:5" s="12" customFormat="1" x14ac:dyDescent="0.2">
      <c r="A403" s="13" t="s">
        <v>804</v>
      </c>
      <c r="B403" s="18" t="s">
        <v>805</v>
      </c>
      <c r="C403" s="15">
        <v>-8753.7495373527545</v>
      </c>
      <c r="D403" s="15">
        <v>-132215</v>
      </c>
      <c r="E403" s="15">
        <f t="shared" si="32"/>
        <v>123461.25046264725</v>
      </c>
    </row>
    <row r="404" spans="1:5" s="12" customFormat="1" x14ac:dyDescent="0.2">
      <c r="A404" s="13" t="s">
        <v>806</v>
      </c>
      <c r="B404" s="18" t="s">
        <v>807</v>
      </c>
      <c r="C404" s="15">
        <v>0</v>
      </c>
      <c r="D404" s="15">
        <v>0</v>
      </c>
      <c r="E404" s="15">
        <f t="shared" si="32"/>
        <v>0</v>
      </c>
    </row>
    <row r="405" spans="1:5" x14ac:dyDescent="0.2">
      <c r="A405" s="4" t="s">
        <v>808</v>
      </c>
      <c r="B405" s="7" t="s">
        <v>809</v>
      </c>
      <c r="C405" s="8">
        <f>SUM(C406:C408)</f>
        <v>-16308936.634314686</v>
      </c>
      <c r="D405" s="8">
        <f>SUM(D406:D408)</f>
        <v>-15425478</v>
      </c>
      <c r="E405" s="8">
        <f t="shared" si="32"/>
        <v>-883458.63431468606</v>
      </c>
    </row>
    <row r="406" spans="1:5" s="12" customFormat="1" x14ac:dyDescent="0.2">
      <c r="A406" s="21" t="s">
        <v>810</v>
      </c>
      <c r="B406" s="22" t="s">
        <v>811</v>
      </c>
      <c r="C406" s="15">
        <v>-15361572.704314686</v>
      </c>
      <c r="D406" s="15">
        <v>-14471344</v>
      </c>
      <c r="E406" s="15">
        <f t="shared" si="32"/>
        <v>-890228.70431468636</v>
      </c>
    </row>
    <row r="407" spans="1:5" s="12" customFormat="1" x14ac:dyDescent="0.2">
      <c r="A407" s="21" t="s">
        <v>812</v>
      </c>
      <c r="B407" s="22" t="s">
        <v>813</v>
      </c>
      <c r="C407" s="15">
        <v>0</v>
      </c>
      <c r="D407" s="15">
        <v>0</v>
      </c>
      <c r="E407" s="15">
        <f t="shared" si="32"/>
        <v>0</v>
      </c>
    </row>
    <row r="408" spans="1:5" s="12" customFormat="1" x14ac:dyDescent="0.2">
      <c r="A408" s="4" t="s">
        <v>814</v>
      </c>
      <c r="B408" s="9" t="s">
        <v>815</v>
      </c>
      <c r="C408" s="8">
        <f>SUM(C409:C412)</f>
        <v>-947363.92999999993</v>
      </c>
      <c r="D408" s="8">
        <f>SUM(D409:D412)</f>
        <v>-954134</v>
      </c>
      <c r="E408" s="8">
        <f t="shared" si="32"/>
        <v>6770.0700000000652</v>
      </c>
    </row>
    <row r="409" spans="1:5" ht="25.5" x14ac:dyDescent="0.2">
      <c r="A409" s="13" t="s">
        <v>816</v>
      </c>
      <c r="B409" s="18" t="s">
        <v>817</v>
      </c>
      <c r="C409" s="15">
        <v>-496904</v>
      </c>
      <c r="D409" s="15">
        <v>-496904</v>
      </c>
      <c r="E409" s="15">
        <f t="shared" si="32"/>
        <v>0</v>
      </c>
    </row>
    <row r="410" spans="1:5" s="12" customFormat="1" x14ac:dyDescent="0.2">
      <c r="A410" s="13" t="s">
        <v>818</v>
      </c>
      <c r="B410" s="18" t="s">
        <v>819</v>
      </c>
      <c r="C410" s="15">
        <v>-450459.93</v>
      </c>
      <c r="D410" s="15">
        <v>-457230</v>
      </c>
      <c r="E410" s="15">
        <f t="shared" si="32"/>
        <v>6770.070000000007</v>
      </c>
    </row>
    <row r="411" spans="1:5" s="12" customFormat="1" ht="25.5" x14ac:dyDescent="0.2">
      <c r="A411" s="13" t="s">
        <v>820</v>
      </c>
      <c r="B411" s="18" t="s">
        <v>821</v>
      </c>
      <c r="C411" s="15">
        <v>0</v>
      </c>
      <c r="D411" s="15">
        <v>0</v>
      </c>
      <c r="E411" s="15">
        <f t="shared" si="32"/>
        <v>0</v>
      </c>
    </row>
    <row r="412" spans="1:5" x14ac:dyDescent="0.2">
      <c r="A412" s="13" t="s">
        <v>822</v>
      </c>
      <c r="B412" s="18" t="s">
        <v>823</v>
      </c>
      <c r="C412" s="15">
        <v>0</v>
      </c>
      <c r="D412" s="15">
        <v>0</v>
      </c>
      <c r="E412" s="15">
        <f t="shared" si="32"/>
        <v>0</v>
      </c>
    </row>
    <row r="413" spans="1:5" x14ac:dyDescent="0.2">
      <c r="A413" s="4" t="s">
        <v>824</v>
      </c>
      <c r="B413" s="5" t="s">
        <v>825</v>
      </c>
      <c r="C413" s="8">
        <f>SUM(C414:C415)</f>
        <v>-16305591</v>
      </c>
      <c r="D413" s="8">
        <f>SUM(D414:D415)</f>
        <v>-16305591</v>
      </c>
      <c r="E413" s="8">
        <f t="shared" si="32"/>
        <v>0</v>
      </c>
    </row>
    <row r="414" spans="1:5" s="12" customFormat="1" x14ac:dyDescent="0.2">
      <c r="A414" s="21" t="s">
        <v>826</v>
      </c>
      <c r="B414" s="23" t="s">
        <v>827</v>
      </c>
      <c r="C414" s="15">
        <v>-1670502</v>
      </c>
      <c r="D414" s="15">
        <v>-1670502</v>
      </c>
      <c r="E414" s="15">
        <f t="shared" si="32"/>
        <v>0</v>
      </c>
    </row>
    <row r="415" spans="1:5" s="12" customFormat="1" x14ac:dyDescent="0.2">
      <c r="A415" s="21" t="s">
        <v>828</v>
      </c>
      <c r="B415" s="23" t="s">
        <v>829</v>
      </c>
      <c r="C415" s="24">
        <f>C416+C419</f>
        <v>-14635089</v>
      </c>
      <c r="D415" s="24">
        <f>D416+D419</f>
        <v>-14635089</v>
      </c>
      <c r="E415" s="24">
        <f t="shared" si="32"/>
        <v>0</v>
      </c>
    </row>
    <row r="416" spans="1:5" x14ac:dyDescent="0.2">
      <c r="A416" s="4" t="s">
        <v>830</v>
      </c>
      <c r="B416" s="7" t="s">
        <v>831</v>
      </c>
      <c r="C416" s="8">
        <f>SUM(C417:C418)</f>
        <v>-9361539</v>
      </c>
      <c r="D416" s="8">
        <f>SUM(D417:D418)</f>
        <v>-9361539</v>
      </c>
      <c r="E416" s="8">
        <f t="shared" si="32"/>
        <v>0</v>
      </c>
    </row>
    <row r="417" spans="1:5" x14ac:dyDescent="0.2">
      <c r="A417" s="13" t="s">
        <v>832</v>
      </c>
      <c r="B417" s="20" t="s">
        <v>833</v>
      </c>
      <c r="C417" s="15">
        <v>-461776</v>
      </c>
      <c r="D417" s="15">
        <v>-461776</v>
      </c>
      <c r="E417" s="15">
        <f t="shared" si="32"/>
        <v>0</v>
      </c>
    </row>
    <row r="418" spans="1:5" x14ac:dyDescent="0.2">
      <c r="A418" s="13" t="s">
        <v>834</v>
      </c>
      <c r="B418" s="20" t="s">
        <v>835</v>
      </c>
      <c r="C418" s="15">
        <v>-8899763</v>
      </c>
      <c r="D418" s="15">
        <v>-8899763</v>
      </c>
      <c r="E418" s="15">
        <f t="shared" si="32"/>
        <v>0</v>
      </c>
    </row>
    <row r="419" spans="1:5" s="12" customFormat="1" x14ac:dyDescent="0.2">
      <c r="A419" s="21" t="s">
        <v>836</v>
      </c>
      <c r="B419" s="23" t="s">
        <v>837</v>
      </c>
      <c r="C419" s="15">
        <v>-5273550</v>
      </c>
      <c r="D419" s="15">
        <v>-5273550</v>
      </c>
      <c r="E419" s="15">
        <f t="shared" si="32"/>
        <v>0</v>
      </c>
    </row>
    <row r="420" spans="1:5" x14ac:dyDescent="0.2">
      <c r="A420" s="4" t="s">
        <v>838</v>
      </c>
      <c r="B420" s="7" t="s">
        <v>839</v>
      </c>
      <c r="C420" s="8">
        <f>SUM(C421:C422)</f>
        <v>0</v>
      </c>
      <c r="D420" s="8">
        <f>SUM(D421:D422)</f>
        <v>-1060298</v>
      </c>
      <c r="E420" s="8">
        <f t="shared" si="32"/>
        <v>1060298</v>
      </c>
    </row>
    <row r="421" spans="1:5" s="12" customFormat="1" x14ac:dyDescent="0.2">
      <c r="A421" s="13" t="s">
        <v>840</v>
      </c>
      <c r="B421" s="20" t="s">
        <v>841</v>
      </c>
      <c r="C421" s="15">
        <v>0</v>
      </c>
      <c r="D421" s="15">
        <v>0</v>
      </c>
      <c r="E421" s="15">
        <f t="shared" si="32"/>
        <v>0</v>
      </c>
    </row>
    <row r="422" spans="1:5" x14ac:dyDescent="0.2">
      <c r="A422" s="13" t="s">
        <v>842</v>
      </c>
      <c r="B422" s="20" t="s">
        <v>843</v>
      </c>
      <c r="C422" s="15">
        <v>0</v>
      </c>
      <c r="D422" s="15">
        <v>-1060298</v>
      </c>
      <c r="E422" s="15">
        <f t="shared" si="32"/>
        <v>1060298</v>
      </c>
    </row>
    <row r="423" spans="1:5" s="12" customFormat="1" x14ac:dyDescent="0.2">
      <c r="A423" s="4" t="s">
        <v>844</v>
      </c>
      <c r="B423" s="7" t="s">
        <v>845</v>
      </c>
      <c r="C423" s="8">
        <f t="shared" ref="C423" si="33">+C424+C433</f>
        <v>0</v>
      </c>
      <c r="D423" s="8">
        <f>+D424+D433</f>
        <v>9219325</v>
      </c>
      <c r="E423" s="8">
        <f t="shared" si="32"/>
        <v>-9219325</v>
      </c>
    </row>
    <row r="424" spans="1:5" x14ac:dyDescent="0.2">
      <c r="A424" s="10" t="s">
        <v>846</v>
      </c>
      <c r="B424" s="32" t="s">
        <v>847</v>
      </c>
      <c r="C424" s="6">
        <f>SUM(C425:C432)</f>
        <v>0</v>
      </c>
      <c r="D424" s="6">
        <f>SUM(D425:D432)</f>
        <v>3330507</v>
      </c>
      <c r="E424" s="6">
        <f t="shared" si="32"/>
        <v>-3330507</v>
      </c>
    </row>
    <row r="425" spans="1:5" s="12" customFormat="1" x14ac:dyDescent="0.2">
      <c r="A425" s="13" t="s">
        <v>848</v>
      </c>
      <c r="B425" s="18" t="s">
        <v>849</v>
      </c>
      <c r="C425" s="15">
        <v>0</v>
      </c>
      <c r="D425" s="15">
        <v>1243079</v>
      </c>
      <c r="E425" s="15">
        <f t="shared" si="32"/>
        <v>-1243079</v>
      </c>
    </row>
    <row r="426" spans="1:5" s="12" customFormat="1" x14ac:dyDescent="0.2">
      <c r="A426" s="13" t="s">
        <v>850</v>
      </c>
      <c r="B426" s="18" t="s">
        <v>851</v>
      </c>
      <c r="C426" s="15">
        <v>0</v>
      </c>
      <c r="D426" s="15">
        <v>-1335</v>
      </c>
      <c r="E426" s="15">
        <f t="shared" si="32"/>
        <v>1335</v>
      </c>
    </row>
    <row r="427" spans="1:5" s="12" customFormat="1" x14ac:dyDescent="0.2">
      <c r="A427" s="13" t="s">
        <v>852</v>
      </c>
      <c r="B427" s="18" t="s">
        <v>853</v>
      </c>
      <c r="C427" s="15">
        <v>0</v>
      </c>
      <c r="D427" s="15">
        <v>2012214</v>
      </c>
      <c r="E427" s="15">
        <f t="shared" si="32"/>
        <v>-2012214</v>
      </c>
    </row>
    <row r="428" spans="1:5" s="12" customFormat="1" x14ac:dyDescent="0.2">
      <c r="A428" s="13" t="s">
        <v>854</v>
      </c>
      <c r="B428" s="18" t="s">
        <v>855</v>
      </c>
      <c r="C428" s="15">
        <v>0</v>
      </c>
      <c r="D428" s="15">
        <v>16713</v>
      </c>
      <c r="E428" s="15">
        <f t="shared" ref="E428:E459" si="34">+C428-D428</f>
        <v>-16713</v>
      </c>
    </row>
    <row r="429" spans="1:5" s="12" customFormat="1" x14ac:dyDescent="0.2">
      <c r="A429" s="13" t="s">
        <v>856</v>
      </c>
      <c r="B429" s="18" t="s">
        <v>857</v>
      </c>
      <c r="C429" s="15">
        <v>0</v>
      </c>
      <c r="D429" s="15">
        <v>-116762</v>
      </c>
      <c r="E429" s="15">
        <f t="shared" si="34"/>
        <v>116762</v>
      </c>
    </row>
    <row r="430" spans="1:5" s="12" customFormat="1" x14ac:dyDescent="0.2">
      <c r="A430" s="13" t="s">
        <v>858</v>
      </c>
      <c r="B430" s="18" t="s">
        <v>859</v>
      </c>
      <c r="C430" s="15">
        <v>0</v>
      </c>
      <c r="D430" s="15">
        <v>-2486</v>
      </c>
      <c r="E430" s="15">
        <f t="shared" si="34"/>
        <v>2486</v>
      </c>
    </row>
    <row r="431" spans="1:5" s="12" customFormat="1" x14ac:dyDescent="0.2">
      <c r="A431" s="13" t="s">
        <v>860</v>
      </c>
      <c r="B431" s="18" t="s">
        <v>861</v>
      </c>
      <c r="C431" s="15">
        <v>0</v>
      </c>
      <c r="D431" s="15">
        <v>-964</v>
      </c>
      <c r="E431" s="15">
        <f t="shared" si="34"/>
        <v>964</v>
      </c>
    </row>
    <row r="432" spans="1:5" x14ac:dyDescent="0.2">
      <c r="A432" s="13" t="s">
        <v>862</v>
      </c>
      <c r="B432" s="18" t="s">
        <v>863</v>
      </c>
      <c r="C432" s="15">
        <v>0</v>
      </c>
      <c r="D432" s="15">
        <v>180048</v>
      </c>
      <c r="E432" s="15">
        <f t="shared" si="34"/>
        <v>-180048</v>
      </c>
    </row>
    <row r="433" spans="1:5" s="12" customFormat="1" x14ac:dyDescent="0.2">
      <c r="A433" s="10" t="s">
        <v>864</v>
      </c>
      <c r="B433" s="32" t="s">
        <v>865</v>
      </c>
      <c r="C433" s="6">
        <f>SUM(C434:C439)</f>
        <v>0</v>
      </c>
      <c r="D433" s="6">
        <f>SUM(D434:D439)</f>
        <v>5888818</v>
      </c>
      <c r="E433" s="6">
        <f t="shared" si="34"/>
        <v>-5888818</v>
      </c>
    </row>
    <row r="434" spans="1:5" x14ac:dyDescent="0.2">
      <c r="A434" s="13" t="s">
        <v>866</v>
      </c>
      <c r="B434" s="18" t="s">
        <v>867</v>
      </c>
      <c r="C434" s="15">
        <v>0</v>
      </c>
      <c r="D434" s="15">
        <v>-490</v>
      </c>
      <c r="E434" s="15">
        <f t="shared" si="34"/>
        <v>490</v>
      </c>
    </row>
    <row r="435" spans="1:5" s="12" customFormat="1" x14ac:dyDescent="0.2">
      <c r="A435" s="13" t="s">
        <v>868</v>
      </c>
      <c r="B435" s="18" t="s">
        <v>869</v>
      </c>
      <c r="C435" s="15">
        <v>0</v>
      </c>
      <c r="D435" s="15">
        <v>5893415</v>
      </c>
      <c r="E435" s="15">
        <f t="shared" si="34"/>
        <v>-5893415</v>
      </c>
    </row>
    <row r="436" spans="1:5" s="12" customFormat="1" x14ac:dyDescent="0.2">
      <c r="A436" s="13" t="s">
        <v>870</v>
      </c>
      <c r="B436" s="18" t="s">
        <v>871</v>
      </c>
      <c r="C436" s="15">
        <v>0</v>
      </c>
      <c r="D436" s="15">
        <v>3423</v>
      </c>
      <c r="E436" s="15">
        <f t="shared" si="34"/>
        <v>-3423</v>
      </c>
    </row>
    <row r="437" spans="1:5" s="12" customFormat="1" x14ac:dyDescent="0.2">
      <c r="A437" s="13" t="s">
        <v>872</v>
      </c>
      <c r="B437" s="18" t="s">
        <v>873</v>
      </c>
      <c r="C437" s="15">
        <v>0</v>
      </c>
      <c r="D437" s="15">
        <v>-35456</v>
      </c>
      <c r="E437" s="15">
        <f t="shared" si="34"/>
        <v>35456</v>
      </c>
    </row>
    <row r="438" spans="1:5" s="12" customFormat="1" x14ac:dyDescent="0.2">
      <c r="A438" s="13" t="s">
        <v>874</v>
      </c>
      <c r="B438" s="18" t="s">
        <v>875</v>
      </c>
      <c r="C438" s="15">
        <v>0</v>
      </c>
      <c r="D438" s="15">
        <v>-793</v>
      </c>
      <c r="E438" s="15">
        <f t="shared" si="34"/>
        <v>793</v>
      </c>
    </row>
    <row r="439" spans="1:5" s="12" customFormat="1" x14ac:dyDescent="0.2">
      <c r="A439" s="13" t="s">
        <v>876</v>
      </c>
      <c r="B439" s="18" t="s">
        <v>877</v>
      </c>
      <c r="C439" s="15">
        <v>0</v>
      </c>
      <c r="D439" s="15">
        <v>28719</v>
      </c>
      <c r="E439" s="15">
        <f t="shared" si="34"/>
        <v>-28719</v>
      </c>
    </row>
    <row r="440" spans="1:5" s="12" customFormat="1" x14ac:dyDescent="0.2">
      <c r="A440" s="4" t="s">
        <v>878</v>
      </c>
      <c r="B440" s="7" t="s">
        <v>879</v>
      </c>
      <c r="C440" s="8">
        <f>C441+C449+C450+C457</f>
        <v>-17373209</v>
      </c>
      <c r="D440" s="8">
        <f>D441+D449+D450+D457</f>
        <v>-18241309</v>
      </c>
      <c r="E440" s="8">
        <f t="shared" si="34"/>
        <v>868100</v>
      </c>
    </row>
    <row r="441" spans="1:5" s="12" customFormat="1" x14ac:dyDescent="0.2">
      <c r="A441" s="4" t="s">
        <v>880</v>
      </c>
      <c r="B441" s="9" t="s">
        <v>881</v>
      </c>
      <c r="C441" s="8">
        <f>SUM(C442:C448)</f>
        <v>-4450000</v>
      </c>
      <c r="D441" s="8">
        <f>SUM(D442:D448)</f>
        <v>-5666847</v>
      </c>
      <c r="E441" s="8">
        <f t="shared" si="34"/>
        <v>1216847</v>
      </c>
    </row>
    <row r="442" spans="1:5" s="12" customFormat="1" x14ac:dyDescent="0.2">
      <c r="A442" s="13" t="s">
        <v>882</v>
      </c>
      <c r="B442" s="18" t="s">
        <v>883</v>
      </c>
      <c r="C442" s="15">
        <v>-900000</v>
      </c>
      <c r="D442" s="15">
        <v>-247300</v>
      </c>
      <c r="E442" s="15">
        <f t="shared" si="34"/>
        <v>-652700</v>
      </c>
    </row>
    <row r="443" spans="1:5" x14ac:dyDescent="0.2">
      <c r="A443" s="13" t="s">
        <v>884</v>
      </c>
      <c r="B443" s="18" t="s">
        <v>885</v>
      </c>
      <c r="C443" s="15">
        <v>-250000</v>
      </c>
      <c r="D443" s="15">
        <v>-361378</v>
      </c>
      <c r="E443" s="15">
        <f t="shared" si="34"/>
        <v>111378</v>
      </c>
    </row>
    <row r="444" spans="1:5" s="12" customFormat="1" ht="25.5" x14ac:dyDescent="0.2">
      <c r="A444" s="13" t="s">
        <v>886</v>
      </c>
      <c r="B444" s="18" t="s">
        <v>887</v>
      </c>
      <c r="C444" s="15">
        <v>0</v>
      </c>
      <c r="D444" s="15">
        <v>0</v>
      </c>
      <c r="E444" s="15">
        <f t="shared" si="34"/>
        <v>0</v>
      </c>
    </row>
    <row r="445" spans="1:5" x14ac:dyDescent="0.2">
      <c r="A445" s="13" t="s">
        <v>888</v>
      </c>
      <c r="B445" s="18" t="s">
        <v>889</v>
      </c>
      <c r="C445" s="15">
        <v>-3000000</v>
      </c>
      <c r="D445" s="15">
        <v>-3224700</v>
      </c>
      <c r="E445" s="15">
        <f t="shared" si="34"/>
        <v>224700</v>
      </c>
    </row>
    <row r="446" spans="1:5" s="12" customFormat="1" x14ac:dyDescent="0.2">
      <c r="A446" s="13" t="s">
        <v>890</v>
      </c>
      <c r="B446" s="18" t="s">
        <v>891</v>
      </c>
      <c r="C446" s="15">
        <v>0</v>
      </c>
      <c r="D446" s="15">
        <v>0</v>
      </c>
      <c r="E446" s="15">
        <f t="shared" si="34"/>
        <v>0</v>
      </c>
    </row>
    <row r="447" spans="1:5" s="12" customFormat="1" x14ac:dyDescent="0.2">
      <c r="A447" s="13" t="s">
        <v>892</v>
      </c>
      <c r="B447" s="18" t="s">
        <v>893</v>
      </c>
      <c r="C447" s="15">
        <v>0</v>
      </c>
      <c r="D447" s="15">
        <v>-1533469</v>
      </c>
      <c r="E447" s="15">
        <f t="shared" si="34"/>
        <v>1533469</v>
      </c>
    </row>
    <row r="448" spans="1:5" x14ac:dyDescent="0.2">
      <c r="A448" s="13" t="s">
        <v>894</v>
      </c>
      <c r="B448" s="18" t="s">
        <v>895</v>
      </c>
      <c r="C448" s="15">
        <v>-300000</v>
      </c>
      <c r="D448" s="15">
        <v>-300000</v>
      </c>
      <c r="E448" s="15">
        <f t="shared" si="34"/>
        <v>0</v>
      </c>
    </row>
    <row r="449" spans="1:5" x14ac:dyDescent="0.2">
      <c r="A449" s="21" t="s">
        <v>896</v>
      </c>
      <c r="B449" s="22" t="s">
        <v>897</v>
      </c>
      <c r="C449" s="15">
        <v>-998963</v>
      </c>
      <c r="D449" s="15">
        <v>-998963</v>
      </c>
      <c r="E449" s="15">
        <f t="shared" si="34"/>
        <v>0</v>
      </c>
    </row>
    <row r="450" spans="1:5" s="12" customFormat="1" x14ac:dyDescent="0.2">
      <c r="A450" s="4" t="s">
        <v>898</v>
      </c>
      <c r="B450" s="9" t="s">
        <v>899</v>
      </c>
      <c r="C450" s="8">
        <f>SUM(C451:C456)</f>
        <v>-2943850</v>
      </c>
      <c r="D450" s="8">
        <f>SUM(D451:D456)</f>
        <v>-5874470</v>
      </c>
      <c r="E450" s="8">
        <f t="shared" si="34"/>
        <v>2930620</v>
      </c>
    </row>
    <row r="451" spans="1:5" s="12" customFormat="1" ht="25.5" x14ac:dyDescent="0.2">
      <c r="A451" s="13" t="s">
        <v>900</v>
      </c>
      <c r="B451" s="18" t="s">
        <v>901</v>
      </c>
      <c r="C451" s="15">
        <v>-962969</v>
      </c>
      <c r="D451" s="15">
        <v>-3893589</v>
      </c>
      <c r="E451" s="15">
        <f t="shared" si="34"/>
        <v>2930620</v>
      </c>
    </row>
    <row r="452" spans="1:5" ht="25.5" x14ac:dyDescent="0.2">
      <c r="A452" s="13" t="s">
        <v>902</v>
      </c>
      <c r="B452" s="18" t="s">
        <v>903</v>
      </c>
      <c r="C452" s="15">
        <v>-101198</v>
      </c>
      <c r="D452" s="15">
        <v>-101198</v>
      </c>
      <c r="E452" s="15">
        <f t="shared" si="34"/>
        <v>0</v>
      </c>
    </row>
    <row r="453" spans="1:5" s="12" customFormat="1" ht="25.5" x14ac:dyDescent="0.2">
      <c r="A453" s="13" t="s">
        <v>904</v>
      </c>
      <c r="B453" s="18" t="s">
        <v>905</v>
      </c>
      <c r="C453" s="15">
        <v>-1713615</v>
      </c>
      <c r="D453" s="15">
        <v>-1713615</v>
      </c>
      <c r="E453" s="15">
        <f t="shared" si="34"/>
        <v>0</v>
      </c>
    </row>
    <row r="454" spans="1:5" s="12" customFormat="1" ht="25.5" x14ac:dyDescent="0.2">
      <c r="A454" s="13" t="s">
        <v>906</v>
      </c>
      <c r="B454" s="18" t="s">
        <v>907</v>
      </c>
      <c r="C454" s="15">
        <v>-166068</v>
      </c>
      <c r="D454" s="15">
        <v>-166068</v>
      </c>
      <c r="E454" s="15">
        <f t="shared" si="34"/>
        <v>0</v>
      </c>
    </row>
    <row r="455" spans="1:5" s="12" customFormat="1" x14ac:dyDescent="0.2">
      <c r="A455" s="13" t="s">
        <v>908</v>
      </c>
      <c r="B455" s="18" t="s">
        <v>909</v>
      </c>
      <c r="C455" s="15">
        <v>0</v>
      </c>
      <c r="D455" s="15">
        <v>0</v>
      </c>
      <c r="E455" s="15">
        <f t="shared" si="34"/>
        <v>0</v>
      </c>
    </row>
    <row r="456" spans="1:5" s="12" customFormat="1" ht="25.5" x14ac:dyDescent="0.2">
      <c r="A456" s="13" t="s">
        <v>910</v>
      </c>
      <c r="B456" s="18" t="s">
        <v>911</v>
      </c>
      <c r="C456" s="15">
        <v>0</v>
      </c>
      <c r="D456" s="15">
        <v>0</v>
      </c>
      <c r="E456" s="15">
        <f t="shared" si="34"/>
        <v>0</v>
      </c>
    </row>
    <row r="457" spans="1:5" s="12" customFormat="1" x14ac:dyDescent="0.2">
      <c r="A457" s="4" t="s">
        <v>912</v>
      </c>
      <c r="B457" s="9" t="s">
        <v>913</v>
      </c>
      <c r="C457" s="8">
        <f>SUM(C458:C467)</f>
        <v>-8980396</v>
      </c>
      <c r="D457" s="8">
        <f>SUM(D458:D467)</f>
        <v>-5701029</v>
      </c>
      <c r="E457" s="8">
        <f t="shared" si="34"/>
        <v>-3279367</v>
      </c>
    </row>
    <row r="458" spans="1:5" s="12" customFormat="1" x14ac:dyDescent="0.2">
      <c r="A458" s="13" t="s">
        <v>914</v>
      </c>
      <c r="B458" s="18" t="s">
        <v>915</v>
      </c>
      <c r="C458" s="15">
        <v>-1362807</v>
      </c>
      <c r="D458" s="15">
        <v>-1882407</v>
      </c>
      <c r="E458" s="15">
        <f t="shared" si="34"/>
        <v>519600</v>
      </c>
    </row>
    <row r="459" spans="1:5" s="12" customFormat="1" x14ac:dyDescent="0.2">
      <c r="A459" s="13" t="s">
        <v>916</v>
      </c>
      <c r="B459" s="18" t="s">
        <v>917</v>
      </c>
      <c r="C459" s="15">
        <v>-215751</v>
      </c>
      <c r="D459" s="15">
        <v>-270527</v>
      </c>
      <c r="E459" s="15">
        <f t="shared" si="34"/>
        <v>54776</v>
      </c>
    </row>
    <row r="460" spans="1:5" s="12" customFormat="1" x14ac:dyDescent="0.2">
      <c r="A460" s="13" t="s">
        <v>918</v>
      </c>
      <c r="B460" s="18" t="s">
        <v>919</v>
      </c>
      <c r="C460" s="15">
        <v>-1798946.0907584846</v>
      </c>
      <c r="D460" s="15">
        <v>-945873</v>
      </c>
      <c r="E460" s="15">
        <f t="shared" ref="E460:E491" si="35">+C460-D460</f>
        <v>-853073.09075848456</v>
      </c>
    </row>
    <row r="461" spans="1:5" s="12" customFormat="1" x14ac:dyDescent="0.2">
      <c r="A461" s="13" t="s">
        <v>920</v>
      </c>
      <c r="B461" s="18" t="s">
        <v>921</v>
      </c>
      <c r="C461" s="15">
        <v>-336140.83372859651</v>
      </c>
      <c r="D461" s="15">
        <v>-136570</v>
      </c>
      <c r="E461" s="15">
        <f t="shared" si="35"/>
        <v>-199570.83372859651</v>
      </c>
    </row>
    <row r="462" spans="1:5" s="12" customFormat="1" x14ac:dyDescent="0.2">
      <c r="A462" s="13" t="s">
        <v>922</v>
      </c>
      <c r="B462" s="18" t="s">
        <v>923</v>
      </c>
      <c r="C462" s="15">
        <v>-3035618.0755129191</v>
      </c>
      <c r="D462" s="15">
        <v>-392030</v>
      </c>
      <c r="E462" s="15">
        <f t="shared" si="35"/>
        <v>-2643588.0755129191</v>
      </c>
    </row>
    <row r="463" spans="1:5" x14ac:dyDescent="0.2">
      <c r="A463" s="13" t="s">
        <v>924</v>
      </c>
      <c r="B463" s="18" t="s">
        <v>925</v>
      </c>
      <c r="C463" s="15">
        <v>0</v>
      </c>
      <c r="D463" s="15">
        <v>0</v>
      </c>
      <c r="E463" s="15"/>
    </row>
    <row r="464" spans="1:5" s="12" customFormat="1" x14ac:dyDescent="0.2">
      <c r="A464" s="13" t="s">
        <v>926</v>
      </c>
      <c r="B464" s="18" t="s">
        <v>927</v>
      </c>
      <c r="C464" s="15">
        <v>0</v>
      </c>
      <c r="D464" s="15">
        <v>0</v>
      </c>
      <c r="E464" s="15"/>
    </row>
    <row r="465" spans="1:5" x14ac:dyDescent="0.2">
      <c r="A465" s="13" t="s">
        <v>928</v>
      </c>
      <c r="B465" s="18" t="s">
        <v>929</v>
      </c>
      <c r="C465" s="15">
        <v>0</v>
      </c>
      <c r="D465" s="15">
        <v>0</v>
      </c>
      <c r="E465" s="15"/>
    </row>
    <row r="466" spans="1:5" s="12" customFormat="1" x14ac:dyDescent="0.2">
      <c r="A466" s="13" t="s">
        <v>930</v>
      </c>
      <c r="B466" s="18" t="s">
        <v>931</v>
      </c>
      <c r="C466" s="15">
        <v>-200000</v>
      </c>
      <c r="D466" s="15">
        <v>-200000</v>
      </c>
      <c r="E466" s="15"/>
    </row>
    <row r="467" spans="1:5" s="12" customFormat="1" x14ac:dyDescent="0.2">
      <c r="A467" s="13" t="s">
        <v>932</v>
      </c>
      <c r="B467" s="18" t="s">
        <v>933</v>
      </c>
      <c r="C467" s="15">
        <v>-2031133</v>
      </c>
      <c r="D467" s="15">
        <v>-1873622</v>
      </c>
      <c r="E467" s="15">
        <f>+C467-D467</f>
        <v>-157511</v>
      </c>
    </row>
    <row r="468" spans="1:5" s="12" customFormat="1" x14ac:dyDescent="0.2">
      <c r="A468" s="25" t="s">
        <v>934</v>
      </c>
      <c r="B468" s="26" t="s">
        <v>935</v>
      </c>
      <c r="C468" s="27">
        <f>C137+C176+C345+C353+C363+C405+C413+C420+C423+C440</f>
        <v>-1372778525.159529</v>
      </c>
      <c r="D468" s="27">
        <f>D137+D176+D345+D353+D363+D405+D413+D420+D423+D440</f>
        <v>-1329458657</v>
      </c>
      <c r="E468" s="27">
        <f>+C468-D468</f>
        <v>-43319868.159528971</v>
      </c>
    </row>
    <row r="469" spans="1:5" s="12" customFormat="1" x14ac:dyDescent="0.2">
      <c r="A469" s="4" t="s">
        <v>936</v>
      </c>
      <c r="B469" s="5" t="s">
        <v>937</v>
      </c>
      <c r="C469" s="35"/>
      <c r="D469" s="35"/>
      <c r="E469" s="35"/>
    </row>
    <row r="470" spans="1:5" s="12" customFormat="1" x14ac:dyDescent="0.2">
      <c r="A470" s="4" t="s">
        <v>938</v>
      </c>
      <c r="B470" s="9" t="s">
        <v>939</v>
      </c>
      <c r="C470" s="8">
        <f>SUM(C471:C473)</f>
        <v>1877</v>
      </c>
      <c r="D470" s="8">
        <f>SUM(D471:D473)</f>
        <v>1877</v>
      </c>
      <c r="E470" s="8">
        <f t="shared" ref="E470:E497" si="36">+C470-D470</f>
        <v>0</v>
      </c>
    </row>
    <row r="471" spans="1:5" s="12" customFormat="1" x14ac:dyDescent="0.2">
      <c r="A471" s="21" t="s">
        <v>940</v>
      </c>
      <c r="B471" s="18" t="s">
        <v>941</v>
      </c>
      <c r="C471" s="15">
        <v>0</v>
      </c>
      <c r="D471" s="15">
        <v>0</v>
      </c>
      <c r="E471" s="15">
        <f t="shared" si="36"/>
        <v>0</v>
      </c>
    </row>
    <row r="472" spans="1:5" s="12" customFormat="1" x14ac:dyDescent="0.2">
      <c r="A472" s="21" t="s">
        <v>942</v>
      </c>
      <c r="B472" s="18" t="s">
        <v>943</v>
      </c>
      <c r="C472" s="15">
        <v>29</v>
      </c>
      <c r="D472" s="15">
        <v>29</v>
      </c>
      <c r="E472" s="15">
        <f t="shared" si="36"/>
        <v>0</v>
      </c>
    </row>
    <row r="473" spans="1:5" s="12" customFormat="1" x14ac:dyDescent="0.2">
      <c r="A473" s="21" t="s">
        <v>944</v>
      </c>
      <c r="B473" s="18" t="s">
        <v>945</v>
      </c>
      <c r="C473" s="15">
        <v>1848</v>
      </c>
      <c r="D473" s="15">
        <v>1848</v>
      </c>
      <c r="E473" s="15">
        <f t="shared" si="36"/>
        <v>0</v>
      </c>
    </row>
    <row r="474" spans="1:5" s="12" customFormat="1" x14ac:dyDescent="0.2">
      <c r="A474" s="4" t="s">
        <v>946</v>
      </c>
      <c r="B474" s="9" t="s">
        <v>947</v>
      </c>
      <c r="C474" s="8">
        <f>SUM(C475:C479)</f>
        <v>0</v>
      </c>
      <c r="D474" s="8">
        <f>SUM(D475:D479)</f>
        <v>0</v>
      </c>
      <c r="E474" s="8">
        <f t="shared" si="36"/>
        <v>0</v>
      </c>
    </row>
    <row r="475" spans="1:5" x14ac:dyDescent="0.2">
      <c r="A475" s="21" t="s">
        <v>948</v>
      </c>
      <c r="B475" s="18" t="s">
        <v>949</v>
      </c>
      <c r="C475" s="15">
        <v>0</v>
      </c>
      <c r="D475" s="15">
        <v>0</v>
      </c>
      <c r="E475" s="15">
        <f t="shared" si="36"/>
        <v>0</v>
      </c>
    </row>
    <row r="476" spans="1:5" x14ac:dyDescent="0.2">
      <c r="A476" s="21" t="s">
        <v>950</v>
      </c>
      <c r="B476" s="18" t="s">
        <v>951</v>
      </c>
      <c r="C476" s="15">
        <v>0</v>
      </c>
      <c r="D476" s="15">
        <v>0</v>
      </c>
      <c r="E476" s="15">
        <f t="shared" si="36"/>
        <v>0</v>
      </c>
    </row>
    <row r="477" spans="1:5" x14ac:dyDescent="0.2">
      <c r="A477" s="21" t="s">
        <v>952</v>
      </c>
      <c r="B477" s="18" t="s">
        <v>953</v>
      </c>
      <c r="C477" s="15">
        <v>0</v>
      </c>
      <c r="D477" s="15">
        <v>0</v>
      </c>
      <c r="E477" s="15">
        <f t="shared" si="36"/>
        <v>0</v>
      </c>
    </row>
    <row r="478" spans="1:5" s="12" customFormat="1" x14ac:dyDescent="0.2">
      <c r="A478" s="21" t="s">
        <v>954</v>
      </c>
      <c r="B478" s="18" t="s">
        <v>955</v>
      </c>
      <c r="C478" s="15">
        <v>0</v>
      </c>
      <c r="D478" s="15">
        <v>0</v>
      </c>
      <c r="E478" s="15">
        <f t="shared" si="36"/>
        <v>0</v>
      </c>
    </row>
    <row r="479" spans="1:5" s="12" customFormat="1" x14ac:dyDescent="0.2">
      <c r="A479" s="21" t="s">
        <v>956</v>
      </c>
      <c r="B479" s="18" t="s">
        <v>957</v>
      </c>
      <c r="C479" s="15">
        <v>0</v>
      </c>
      <c r="D479" s="15">
        <v>0</v>
      </c>
      <c r="E479" s="15">
        <f t="shared" si="36"/>
        <v>0</v>
      </c>
    </row>
    <row r="480" spans="1:5" s="12" customFormat="1" x14ac:dyDescent="0.2">
      <c r="A480" s="4" t="s">
        <v>958</v>
      </c>
      <c r="B480" s="9" t="s">
        <v>959</v>
      </c>
      <c r="C480" s="8">
        <f>SUM(C481:C483)</f>
        <v>-1426738.08</v>
      </c>
      <c r="D480" s="8">
        <f>SUM(D481:D483)</f>
        <v>-1603623</v>
      </c>
      <c r="E480" s="8">
        <f t="shared" si="36"/>
        <v>176884.91999999993</v>
      </c>
    </row>
    <row r="481" spans="1:5" s="12" customFormat="1" x14ac:dyDescent="0.2">
      <c r="A481" s="21" t="s">
        <v>960</v>
      </c>
      <c r="B481" s="18" t="s">
        <v>961</v>
      </c>
      <c r="C481" s="15">
        <v>-120000</v>
      </c>
      <c r="D481" s="15">
        <v>-93609</v>
      </c>
      <c r="E481" s="15">
        <f t="shared" si="36"/>
        <v>-26391</v>
      </c>
    </row>
    <row r="482" spans="1:5" x14ac:dyDescent="0.2">
      <c r="A482" s="21" t="s">
        <v>962</v>
      </c>
      <c r="B482" s="18" t="s">
        <v>963</v>
      </c>
      <c r="C482" s="15">
        <v>-1306738.08</v>
      </c>
      <c r="D482" s="15">
        <v>-1509412</v>
      </c>
      <c r="E482" s="15">
        <f t="shared" si="36"/>
        <v>202673.91999999993</v>
      </c>
    </row>
    <row r="483" spans="1:5" x14ac:dyDescent="0.2">
      <c r="A483" s="21" t="s">
        <v>964</v>
      </c>
      <c r="B483" s="18" t="s">
        <v>965</v>
      </c>
      <c r="C483" s="15">
        <v>0</v>
      </c>
      <c r="D483" s="15">
        <v>-602</v>
      </c>
      <c r="E483" s="15">
        <f t="shared" si="36"/>
        <v>602</v>
      </c>
    </row>
    <row r="484" spans="1:5" s="12" customFormat="1" x14ac:dyDescent="0.2">
      <c r="A484" s="4" t="s">
        <v>966</v>
      </c>
      <c r="B484" s="9" t="s">
        <v>967</v>
      </c>
      <c r="C484" s="8">
        <f>SUM(C485:C486)</f>
        <v>-65703</v>
      </c>
      <c r="D484" s="8">
        <f>SUM(D485:D486)</f>
        <v>-65703</v>
      </c>
      <c r="E484" s="8">
        <f t="shared" si="36"/>
        <v>0</v>
      </c>
    </row>
    <row r="485" spans="1:5" x14ac:dyDescent="0.2">
      <c r="A485" s="21" t="s">
        <v>968</v>
      </c>
      <c r="B485" s="18" t="s">
        <v>969</v>
      </c>
      <c r="C485" s="15">
        <v>-65703</v>
      </c>
      <c r="D485" s="15">
        <v>-65703</v>
      </c>
      <c r="E485" s="15">
        <f t="shared" si="36"/>
        <v>0</v>
      </c>
    </row>
    <row r="486" spans="1:5" x14ac:dyDescent="0.2">
      <c r="A486" s="21" t="s">
        <v>970</v>
      </c>
      <c r="B486" s="18" t="s">
        <v>971</v>
      </c>
      <c r="C486" s="15">
        <v>0</v>
      </c>
      <c r="D486" s="15">
        <v>0</v>
      </c>
      <c r="E486" s="15">
        <f t="shared" si="36"/>
        <v>0</v>
      </c>
    </row>
    <row r="487" spans="1:5" x14ac:dyDescent="0.2">
      <c r="A487" s="25" t="s">
        <v>972</v>
      </c>
      <c r="B487" s="26" t="s">
        <v>973</v>
      </c>
      <c r="C487" s="27">
        <f>C470+C474+C480+C484</f>
        <v>-1490564.08</v>
      </c>
      <c r="D487" s="27">
        <f>D470+D474+D480+D484</f>
        <v>-1667449</v>
      </c>
      <c r="E487" s="27">
        <f t="shared" si="36"/>
        <v>176884.91999999993</v>
      </c>
    </row>
    <row r="488" spans="1:5" x14ac:dyDescent="0.2">
      <c r="A488" s="4" t="s">
        <v>974</v>
      </c>
      <c r="B488" s="5" t="s">
        <v>975</v>
      </c>
      <c r="C488" s="6">
        <v>0</v>
      </c>
      <c r="D488" s="6">
        <v>0</v>
      </c>
      <c r="E488" s="6">
        <f t="shared" si="36"/>
        <v>0</v>
      </c>
    </row>
    <row r="489" spans="1:5" x14ac:dyDescent="0.2">
      <c r="A489" s="21" t="s">
        <v>976</v>
      </c>
      <c r="B489" s="22" t="s">
        <v>977</v>
      </c>
      <c r="C489" s="15">
        <v>0</v>
      </c>
      <c r="D489" s="15">
        <v>0</v>
      </c>
      <c r="E489" s="15">
        <f t="shared" si="36"/>
        <v>0</v>
      </c>
    </row>
    <row r="490" spans="1:5" x14ac:dyDescent="0.2">
      <c r="A490" s="21" t="s">
        <v>978</v>
      </c>
      <c r="B490" s="22" t="s">
        <v>979</v>
      </c>
      <c r="C490" s="15">
        <v>0</v>
      </c>
      <c r="D490" s="15">
        <v>0</v>
      </c>
      <c r="E490" s="15">
        <f t="shared" si="36"/>
        <v>0</v>
      </c>
    </row>
    <row r="491" spans="1:5" x14ac:dyDescent="0.2">
      <c r="A491" s="25" t="s">
        <v>980</v>
      </c>
      <c r="B491" s="26" t="s">
        <v>981</v>
      </c>
      <c r="C491" s="27">
        <f>+C489+C490</f>
        <v>0</v>
      </c>
      <c r="D491" s="27">
        <f>+D489+D490</f>
        <v>0</v>
      </c>
      <c r="E491" s="27">
        <f t="shared" si="36"/>
        <v>0</v>
      </c>
    </row>
    <row r="492" spans="1:5" x14ac:dyDescent="0.2">
      <c r="A492" s="4" t="s">
        <v>982</v>
      </c>
      <c r="B492" s="5" t="s">
        <v>983</v>
      </c>
      <c r="C492" s="6"/>
      <c r="D492" s="6"/>
      <c r="E492" s="6">
        <f t="shared" si="36"/>
        <v>0</v>
      </c>
    </row>
    <row r="493" spans="1:5" x14ac:dyDescent="0.2">
      <c r="A493" s="4" t="s">
        <v>984</v>
      </c>
      <c r="B493" s="9" t="s">
        <v>985</v>
      </c>
      <c r="C493" s="8">
        <f>C494+C495</f>
        <v>26875603.170000002</v>
      </c>
      <c r="D493" s="8">
        <f>D494+D495</f>
        <v>6565648</v>
      </c>
      <c r="E493" s="8">
        <f t="shared" si="36"/>
        <v>20309955.170000002</v>
      </c>
    </row>
    <row r="494" spans="1:5" x14ac:dyDescent="0.2">
      <c r="A494" s="13" t="s">
        <v>986</v>
      </c>
      <c r="B494" s="18" t="s">
        <v>987</v>
      </c>
      <c r="C494" s="15">
        <v>2837</v>
      </c>
      <c r="D494" s="15">
        <v>0</v>
      </c>
      <c r="E494" s="15">
        <f t="shared" si="36"/>
        <v>2837</v>
      </c>
    </row>
    <row r="495" spans="1:5" x14ac:dyDescent="0.2">
      <c r="A495" s="10" t="s">
        <v>988</v>
      </c>
      <c r="B495" s="11" t="s">
        <v>989</v>
      </c>
      <c r="C495" s="6">
        <f>C496+C497+C508+C518</f>
        <v>26872766.170000002</v>
      </c>
      <c r="D495" s="6">
        <f>D496+D497+D508+D518</f>
        <v>6565648</v>
      </c>
      <c r="E495" s="6">
        <f t="shared" si="36"/>
        <v>20307118.170000002</v>
      </c>
    </row>
    <row r="496" spans="1:5" x14ac:dyDescent="0.2">
      <c r="A496" s="13" t="s">
        <v>990</v>
      </c>
      <c r="B496" s="14" t="s">
        <v>991</v>
      </c>
      <c r="C496" s="15">
        <v>113558.42</v>
      </c>
      <c r="D496" s="15">
        <v>1620220</v>
      </c>
      <c r="E496" s="15">
        <f t="shared" si="36"/>
        <v>-1506661.58</v>
      </c>
    </row>
    <row r="497" spans="1:5" s="12" customFormat="1" x14ac:dyDescent="0.2">
      <c r="A497" s="10" t="s">
        <v>992</v>
      </c>
      <c r="B497" s="16" t="s">
        <v>993</v>
      </c>
      <c r="C497" s="6">
        <f>+C499+C500</f>
        <v>21929037.330000002</v>
      </c>
      <c r="D497" s="6">
        <f>+D499+D500</f>
        <v>1461042</v>
      </c>
      <c r="E497" s="6">
        <f t="shared" si="36"/>
        <v>20467995.330000002</v>
      </c>
    </row>
    <row r="498" spans="1:5" s="12" customFormat="1" x14ac:dyDescent="0.2">
      <c r="A498" s="13" t="s">
        <v>994</v>
      </c>
      <c r="B498" s="17" t="s">
        <v>995</v>
      </c>
      <c r="C498" s="15"/>
      <c r="D498" s="15"/>
      <c r="E498" s="15"/>
    </row>
    <row r="499" spans="1:5" x14ac:dyDescent="0.2">
      <c r="A499" s="13" t="s">
        <v>996</v>
      </c>
      <c r="B499" s="17" t="s">
        <v>997</v>
      </c>
      <c r="C499" s="15">
        <v>727.23</v>
      </c>
      <c r="D499" s="15">
        <v>36579</v>
      </c>
      <c r="E499" s="15">
        <f t="shared" ref="E499:E539" si="37">+C499-D499</f>
        <v>-35851.769999999997</v>
      </c>
    </row>
    <row r="500" spans="1:5" x14ac:dyDescent="0.2">
      <c r="A500" s="10" t="s">
        <v>998</v>
      </c>
      <c r="B500" s="36" t="s">
        <v>999</v>
      </c>
      <c r="C500" s="6">
        <f>SUM(C501:C507)</f>
        <v>21928310.100000001</v>
      </c>
      <c r="D500" s="6">
        <f>SUM(D501:D507)</f>
        <v>1424463</v>
      </c>
      <c r="E500" s="6">
        <f t="shared" si="37"/>
        <v>20503847.100000001</v>
      </c>
    </row>
    <row r="501" spans="1:5" s="12" customFormat="1" ht="25.5" x14ac:dyDescent="0.2">
      <c r="A501" s="13" t="s">
        <v>1000</v>
      </c>
      <c r="B501" s="37" t="s">
        <v>1001</v>
      </c>
      <c r="C501" s="15">
        <v>0</v>
      </c>
      <c r="D501" s="15">
        <v>0</v>
      </c>
      <c r="E501" s="15">
        <f t="shared" si="37"/>
        <v>0</v>
      </c>
    </row>
    <row r="502" spans="1:5" x14ac:dyDescent="0.2">
      <c r="A502" s="13" t="s">
        <v>1002</v>
      </c>
      <c r="B502" s="37" t="s">
        <v>1003</v>
      </c>
      <c r="C502" s="15">
        <v>200000</v>
      </c>
      <c r="D502" s="15">
        <v>220913</v>
      </c>
      <c r="E502" s="15">
        <f t="shared" si="37"/>
        <v>-20913</v>
      </c>
    </row>
    <row r="503" spans="1:5" ht="25.5" x14ac:dyDescent="0.2">
      <c r="A503" s="13" t="s">
        <v>1004</v>
      </c>
      <c r="B503" s="37" t="s">
        <v>1005</v>
      </c>
      <c r="C503" s="15">
        <v>0</v>
      </c>
      <c r="D503" s="15">
        <v>227399</v>
      </c>
      <c r="E503" s="15">
        <f t="shared" si="37"/>
        <v>-227399</v>
      </c>
    </row>
    <row r="504" spans="1:5" ht="25.5" x14ac:dyDescent="0.2">
      <c r="A504" s="13" t="s">
        <v>1006</v>
      </c>
      <c r="B504" s="37" t="s">
        <v>1007</v>
      </c>
      <c r="C504" s="15">
        <v>0</v>
      </c>
      <c r="D504" s="15">
        <v>240240</v>
      </c>
      <c r="E504" s="15">
        <f t="shared" si="37"/>
        <v>-240240</v>
      </c>
    </row>
    <row r="505" spans="1:5" ht="25.5" x14ac:dyDescent="0.2">
      <c r="A505" s="13" t="s">
        <v>1008</v>
      </c>
      <c r="B505" s="37" t="s">
        <v>1009</v>
      </c>
      <c r="C505" s="15">
        <v>0</v>
      </c>
      <c r="D505" s="15">
        <v>0</v>
      </c>
      <c r="E505" s="15">
        <f t="shared" si="37"/>
        <v>0</v>
      </c>
    </row>
    <row r="506" spans="1:5" ht="25.5" x14ac:dyDescent="0.2">
      <c r="A506" s="13" t="s">
        <v>1010</v>
      </c>
      <c r="B506" s="37" t="s">
        <v>1011</v>
      </c>
      <c r="C506" s="15">
        <v>211077.38</v>
      </c>
      <c r="D506" s="15">
        <v>492621</v>
      </c>
      <c r="E506" s="15">
        <f t="shared" si="37"/>
        <v>-281543.62</v>
      </c>
    </row>
    <row r="507" spans="1:5" x14ac:dyDescent="0.2">
      <c r="A507" s="13" t="s">
        <v>1012</v>
      </c>
      <c r="B507" s="37" t="s">
        <v>1013</v>
      </c>
      <c r="C507" s="15">
        <v>21517232.720000003</v>
      </c>
      <c r="D507" s="15">
        <v>243290</v>
      </c>
      <c r="E507" s="15">
        <f t="shared" si="37"/>
        <v>21273942.720000003</v>
      </c>
    </row>
    <row r="508" spans="1:5" x14ac:dyDescent="0.2">
      <c r="A508" s="10" t="s">
        <v>1014</v>
      </c>
      <c r="B508" s="16" t="s">
        <v>1015</v>
      </c>
      <c r="C508" s="6">
        <f>+C509+C510</f>
        <v>4830170.42</v>
      </c>
      <c r="D508" s="6">
        <f>+D509+D510</f>
        <v>3484386</v>
      </c>
      <c r="E508" s="6">
        <f t="shared" si="37"/>
        <v>1345784.42</v>
      </c>
    </row>
    <row r="509" spans="1:5" s="12" customFormat="1" x14ac:dyDescent="0.2">
      <c r="A509" s="13" t="s">
        <v>1016</v>
      </c>
      <c r="B509" s="17" t="s">
        <v>1017</v>
      </c>
      <c r="C509" s="15">
        <v>4590.75</v>
      </c>
      <c r="D509" s="15">
        <v>50054</v>
      </c>
      <c r="E509" s="15">
        <f t="shared" si="37"/>
        <v>-45463.25</v>
      </c>
    </row>
    <row r="510" spans="1:5" x14ac:dyDescent="0.2">
      <c r="A510" s="10" t="s">
        <v>1018</v>
      </c>
      <c r="B510" s="36" t="s">
        <v>1019</v>
      </c>
      <c r="C510" s="6">
        <f>SUM(C511:C517)</f>
        <v>4825579.67</v>
      </c>
      <c r="D510" s="6">
        <f>SUM(D511:D517)</f>
        <v>3434332</v>
      </c>
      <c r="E510" s="6">
        <f t="shared" si="37"/>
        <v>1391247.67</v>
      </c>
    </row>
    <row r="511" spans="1:5" x14ac:dyDescent="0.2">
      <c r="A511" s="13" t="s">
        <v>1020</v>
      </c>
      <c r="B511" s="37" t="s">
        <v>1021</v>
      </c>
      <c r="C511" s="15">
        <v>0</v>
      </c>
      <c r="D511" s="15">
        <v>0</v>
      </c>
      <c r="E511" s="15">
        <f t="shared" si="37"/>
        <v>0</v>
      </c>
    </row>
    <row r="512" spans="1:5" x14ac:dyDescent="0.2">
      <c r="A512" s="13" t="s">
        <v>1022</v>
      </c>
      <c r="B512" s="37" t="s">
        <v>1023</v>
      </c>
      <c r="C512" s="15">
        <v>0</v>
      </c>
      <c r="D512" s="15">
        <v>0</v>
      </c>
      <c r="E512" s="15">
        <f t="shared" si="37"/>
        <v>0</v>
      </c>
    </row>
    <row r="513" spans="1:5" ht="25.5" x14ac:dyDescent="0.2">
      <c r="A513" s="13" t="s">
        <v>1024</v>
      </c>
      <c r="B513" s="37" t="s">
        <v>1025</v>
      </c>
      <c r="C513" s="15">
        <v>0</v>
      </c>
      <c r="D513" s="15">
        <v>0</v>
      </c>
      <c r="E513" s="15">
        <f t="shared" si="37"/>
        <v>0</v>
      </c>
    </row>
    <row r="514" spans="1:5" ht="25.5" x14ac:dyDescent="0.2">
      <c r="A514" s="13" t="s">
        <v>1026</v>
      </c>
      <c r="B514" s="37" t="s">
        <v>1027</v>
      </c>
      <c r="C514" s="15">
        <v>101400</v>
      </c>
      <c r="D514" s="15">
        <v>1400</v>
      </c>
      <c r="E514" s="15">
        <f t="shared" si="37"/>
        <v>100000</v>
      </c>
    </row>
    <row r="515" spans="1:5" ht="25.5" x14ac:dyDescent="0.2">
      <c r="A515" s="13" t="s">
        <v>1028</v>
      </c>
      <c r="B515" s="37" t="s">
        <v>1029</v>
      </c>
      <c r="C515" s="15">
        <v>114299.78</v>
      </c>
      <c r="D515" s="15">
        <v>290972</v>
      </c>
      <c r="E515" s="15">
        <f t="shared" si="37"/>
        <v>-176672.22</v>
      </c>
    </row>
    <row r="516" spans="1:5" x14ac:dyDescent="0.2">
      <c r="A516" s="13" t="s">
        <v>1030</v>
      </c>
      <c r="B516" s="37" t="s">
        <v>1031</v>
      </c>
      <c r="C516" s="15">
        <v>1079879.8899999999</v>
      </c>
      <c r="D516" s="15">
        <v>2039065</v>
      </c>
      <c r="E516" s="15">
        <f t="shared" si="37"/>
        <v>-959185.1100000001</v>
      </c>
    </row>
    <row r="517" spans="1:5" x14ac:dyDescent="0.2">
      <c r="A517" s="13" t="s">
        <v>1032</v>
      </c>
      <c r="B517" s="37" t="s">
        <v>1033</v>
      </c>
      <c r="C517" s="15">
        <v>3530000</v>
      </c>
      <c r="D517" s="15">
        <v>1102895</v>
      </c>
      <c r="E517" s="15">
        <f t="shared" si="37"/>
        <v>2427105</v>
      </c>
    </row>
    <row r="518" spans="1:5" x14ac:dyDescent="0.2">
      <c r="A518" s="13" t="s">
        <v>1034</v>
      </c>
      <c r="B518" s="14" t="s">
        <v>1035</v>
      </c>
      <c r="C518" s="15">
        <v>0</v>
      </c>
      <c r="D518" s="15">
        <v>0</v>
      </c>
      <c r="E518" s="15">
        <f t="shared" si="37"/>
        <v>0</v>
      </c>
    </row>
    <row r="519" spans="1:5" x14ac:dyDescent="0.2">
      <c r="A519" s="4" t="s">
        <v>1036</v>
      </c>
      <c r="B519" s="9" t="s">
        <v>1037</v>
      </c>
      <c r="C519" s="8">
        <f>C520+C521</f>
        <v>-1418219.12</v>
      </c>
      <c r="D519" s="8">
        <f>D520+D521</f>
        <v>-3075221</v>
      </c>
      <c r="E519" s="8">
        <f t="shared" si="37"/>
        <v>1657001.88</v>
      </c>
    </row>
    <row r="520" spans="1:5" x14ac:dyDescent="0.2">
      <c r="A520" s="13" t="s">
        <v>1038</v>
      </c>
      <c r="B520" s="18" t="s">
        <v>1039</v>
      </c>
      <c r="C520" s="15">
        <v>0</v>
      </c>
      <c r="D520" s="15">
        <v>-986861</v>
      </c>
      <c r="E520" s="15">
        <f t="shared" si="37"/>
        <v>986861</v>
      </c>
    </row>
    <row r="521" spans="1:5" x14ac:dyDescent="0.2">
      <c r="A521" s="10" t="s">
        <v>1040</v>
      </c>
      <c r="B521" s="11" t="s">
        <v>1041</v>
      </c>
      <c r="C521" s="6">
        <f>C522+C523+C524+C539+C550</f>
        <v>-1418219.12</v>
      </c>
      <c r="D521" s="6">
        <f>D522+D523+D524+D539+D550</f>
        <v>-2088360</v>
      </c>
      <c r="E521" s="6">
        <f t="shared" si="37"/>
        <v>670140.87999999989</v>
      </c>
    </row>
    <row r="522" spans="1:5" x14ac:dyDescent="0.2">
      <c r="A522" s="13" t="s">
        <v>1042</v>
      </c>
      <c r="B522" s="14" t="s">
        <v>1043</v>
      </c>
      <c r="C522" s="15">
        <v>0</v>
      </c>
      <c r="D522" s="15">
        <v>0</v>
      </c>
      <c r="E522" s="15">
        <f t="shared" si="37"/>
        <v>0</v>
      </c>
    </row>
    <row r="523" spans="1:5" s="12" customFormat="1" x14ac:dyDescent="0.2">
      <c r="A523" s="13" t="s">
        <v>1044</v>
      </c>
      <c r="B523" s="14" t="s">
        <v>1045</v>
      </c>
      <c r="C523" s="15">
        <v>-24756.18</v>
      </c>
      <c r="D523" s="15">
        <v>-16105</v>
      </c>
      <c r="E523" s="15">
        <f t="shared" si="37"/>
        <v>-8651.18</v>
      </c>
    </row>
    <row r="524" spans="1:5" s="12" customFormat="1" x14ac:dyDescent="0.2">
      <c r="A524" s="10" t="s">
        <v>1046</v>
      </c>
      <c r="B524" s="16" t="s">
        <v>1047</v>
      </c>
      <c r="C524" s="6">
        <f>C525+C528</f>
        <v>-1198254.3500000001</v>
      </c>
      <c r="D524" s="6">
        <f>D525+D528</f>
        <v>-1873268</v>
      </c>
      <c r="E524" s="6">
        <f t="shared" si="37"/>
        <v>675013.64999999991</v>
      </c>
    </row>
    <row r="525" spans="1:5" ht="25.5" x14ac:dyDescent="0.2">
      <c r="A525" s="10" t="s">
        <v>1048</v>
      </c>
      <c r="B525" s="36" t="s">
        <v>1049</v>
      </c>
      <c r="C525" s="6">
        <f>SUM(C526:C527)</f>
        <v>-147243.79999999999</v>
      </c>
      <c r="D525" s="6">
        <f>SUM(D526:D527)</f>
        <v>-303789</v>
      </c>
      <c r="E525" s="6">
        <f t="shared" si="37"/>
        <v>156545.20000000001</v>
      </c>
    </row>
    <row r="526" spans="1:5" ht="25.5" x14ac:dyDescent="0.2">
      <c r="A526" s="13" t="s">
        <v>1050</v>
      </c>
      <c r="B526" s="37" t="s">
        <v>1051</v>
      </c>
      <c r="C526" s="15">
        <v>0</v>
      </c>
      <c r="D526" s="15">
        <v>0</v>
      </c>
      <c r="E526" s="15">
        <f t="shared" si="37"/>
        <v>0</v>
      </c>
    </row>
    <row r="527" spans="1:5" s="12" customFormat="1" ht="25.5" x14ac:dyDescent="0.2">
      <c r="A527" s="13" t="s">
        <v>1052</v>
      </c>
      <c r="B527" s="37" t="s">
        <v>1053</v>
      </c>
      <c r="C527" s="15">
        <v>-147243.79999999999</v>
      </c>
      <c r="D527" s="15">
        <v>-303789</v>
      </c>
      <c r="E527" s="15">
        <f t="shared" si="37"/>
        <v>156545.20000000001</v>
      </c>
    </row>
    <row r="528" spans="1:5" s="12" customFormat="1" x14ac:dyDescent="0.2">
      <c r="A528" s="10" t="s">
        <v>1054</v>
      </c>
      <c r="B528" s="36" t="s">
        <v>1055</v>
      </c>
      <c r="C528" s="6">
        <f>C529+C530+SUM(C534:C538)</f>
        <v>-1051010.55</v>
      </c>
      <c r="D528" s="6">
        <f>D529+D530+SUM(D534:D538)</f>
        <v>-1569479</v>
      </c>
      <c r="E528" s="6">
        <f t="shared" si="37"/>
        <v>518468.44999999995</v>
      </c>
    </row>
    <row r="529" spans="1:5" ht="25.5" x14ac:dyDescent="0.2">
      <c r="A529" s="13" t="s">
        <v>1056</v>
      </c>
      <c r="B529" s="37" t="s">
        <v>1057</v>
      </c>
      <c r="C529" s="15">
        <v>0</v>
      </c>
      <c r="D529" s="15">
        <v>0</v>
      </c>
      <c r="E529" s="15">
        <f t="shared" si="37"/>
        <v>0</v>
      </c>
    </row>
    <row r="530" spans="1:5" x14ac:dyDescent="0.2">
      <c r="A530" s="10" t="s">
        <v>1058</v>
      </c>
      <c r="B530" s="38" t="s">
        <v>1059</v>
      </c>
      <c r="C530" s="6">
        <f>SUM(C531:C533)</f>
        <v>-11652.48</v>
      </c>
      <c r="D530" s="6">
        <f>SUM(D531:D533)</f>
        <v>-233204</v>
      </c>
      <c r="E530" s="6">
        <f t="shared" si="37"/>
        <v>221551.52</v>
      </c>
    </row>
    <row r="531" spans="1:5" s="12" customFormat="1" ht="25.5" x14ac:dyDescent="0.2">
      <c r="A531" s="39" t="s">
        <v>1060</v>
      </c>
      <c r="B531" s="40" t="s">
        <v>1061</v>
      </c>
      <c r="C531" s="41">
        <v>-8677.48</v>
      </c>
      <c r="D531" s="41">
        <v>-11013</v>
      </c>
      <c r="E531" s="41">
        <f t="shared" si="37"/>
        <v>2335.5200000000004</v>
      </c>
    </row>
    <row r="532" spans="1:5" ht="25.5" x14ac:dyDescent="0.2">
      <c r="A532" s="39" t="s">
        <v>1062</v>
      </c>
      <c r="B532" s="40" t="s">
        <v>1063</v>
      </c>
      <c r="C532" s="41">
        <v>0</v>
      </c>
      <c r="D532" s="41">
        <v>-220497</v>
      </c>
      <c r="E532" s="41">
        <f t="shared" si="37"/>
        <v>220497</v>
      </c>
    </row>
    <row r="533" spans="1:5" x14ac:dyDescent="0.2">
      <c r="A533" s="39" t="s">
        <v>1064</v>
      </c>
      <c r="B533" s="40" t="s">
        <v>1065</v>
      </c>
      <c r="C533" s="41">
        <v>-2975</v>
      </c>
      <c r="D533" s="41">
        <v>-1694</v>
      </c>
      <c r="E533" s="41">
        <f t="shared" si="37"/>
        <v>-1281</v>
      </c>
    </row>
    <row r="534" spans="1:5" ht="25.5" x14ac:dyDescent="0.2">
      <c r="A534" s="39" t="s">
        <v>1066</v>
      </c>
      <c r="B534" s="42" t="s">
        <v>1067</v>
      </c>
      <c r="C534" s="41">
        <v>0</v>
      </c>
      <c r="D534" s="41">
        <v>-24283</v>
      </c>
      <c r="E534" s="41">
        <f t="shared" si="37"/>
        <v>24283</v>
      </c>
    </row>
    <row r="535" spans="1:5" ht="25.5" x14ac:dyDescent="0.2">
      <c r="A535" s="39" t="s">
        <v>1068</v>
      </c>
      <c r="B535" s="42" t="s">
        <v>1069</v>
      </c>
      <c r="C535" s="41">
        <v>0</v>
      </c>
      <c r="D535" s="41">
        <v>-294425</v>
      </c>
      <c r="E535" s="41">
        <f t="shared" si="37"/>
        <v>294425</v>
      </c>
    </row>
    <row r="536" spans="1:5" ht="25.5" x14ac:dyDescent="0.2">
      <c r="A536" s="39" t="s">
        <v>1070</v>
      </c>
      <c r="B536" s="42" t="s">
        <v>1071</v>
      </c>
      <c r="C536" s="41">
        <v>-49009.19</v>
      </c>
      <c r="D536" s="41">
        <v>-629</v>
      </c>
      <c r="E536" s="41">
        <f t="shared" si="37"/>
        <v>-48380.19</v>
      </c>
    </row>
    <row r="537" spans="1:5" ht="25.5" x14ac:dyDescent="0.2">
      <c r="A537" s="39" t="s">
        <v>1072</v>
      </c>
      <c r="B537" s="42" t="s">
        <v>1073</v>
      </c>
      <c r="C537" s="41">
        <v>-748110.74000000011</v>
      </c>
      <c r="D537" s="41">
        <v>-856187</v>
      </c>
      <c r="E537" s="41">
        <f t="shared" si="37"/>
        <v>108076.25999999989</v>
      </c>
    </row>
    <row r="538" spans="1:5" x14ac:dyDescent="0.2">
      <c r="A538" s="39" t="s">
        <v>1074</v>
      </c>
      <c r="B538" s="42" t="s">
        <v>1075</v>
      </c>
      <c r="C538" s="41">
        <v>-242238.13999999996</v>
      </c>
      <c r="D538" s="41">
        <v>-160751</v>
      </c>
      <c r="E538" s="41">
        <f t="shared" si="37"/>
        <v>-81487.139999999956</v>
      </c>
    </row>
    <row r="539" spans="1:5" s="12" customFormat="1" x14ac:dyDescent="0.2">
      <c r="A539" s="10" t="s">
        <v>1076</v>
      </c>
      <c r="B539" s="16" t="s">
        <v>1077</v>
      </c>
      <c r="C539" s="6">
        <f>SUM(C541:C542)</f>
        <v>-195208.59000000003</v>
      </c>
      <c r="D539" s="6">
        <f>SUM(D541:D542)</f>
        <v>-198987</v>
      </c>
      <c r="E539" s="6">
        <f t="shared" si="37"/>
        <v>3778.4099999999744</v>
      </c>
    </row>
    <row r="540" spans="1:5" x14ac:dyDescent="0.2">
      <c r="A540" s="13" t="s">
        <v>1078</v>
      </c>
      <c r="B540" s="17" t="s">
        <v>1079</v>
      </c>
      <c r="C540" s="15"/>
      <c r="D540" s="15"/>
      <c r="E540" s="15"/>
    </row>
    <row r="541" spans="1:5" x14ac:dyDescent="0.2">
      <c r="A541" s="39" t="s">
        <v>1080</v>
      </c>
      <c r="B541" s="17" t="s">
        <v>1081</v>
      </c>
      <c r="C541" s="41">
        <v>-500</v>
      </c>
      <c r="D541" s="41">
        <v>-11574</v>
      </c>
      <c r="E541" s="41">
        <f t="shared" ref="E541:E564" si="38">+C541-D541</f>
        <v>11074</v>
      </c>
    </row>
    <row r="542" spans="1:5" s="12" customFormat="1" x14ac:dyDescent="0.2">
      <c r="A542" s="10" t="s">
        <v>1082</v>
      </c>
      <c r="B542" s="36" t="s">
        <v>1083</v>
      </c>
      <c r="C542" s="6">
        <f>SUM(C543:C549)</f>
        <v>-194708.59000000003</v>
      </c>
      <c r="D542" s="6">
        <f>SUM(D543:D549)</f>
        <v>-187413</v>
      </c>
      <c r="E542" s="6">
        <f t="shared" si="38"/>
        <v>-7295.5900000000256</v>
      </c>
    </row>
    <row r="543" spans="1:5" s="12" customFormat="1" ht="25.5" x14ac:dyDescent="0.2">
      <c r="A543" s="39" t="s">
        <v>1084</v>
      </c>
      <c r="B543" s="37" t="s">
        <v>1085</v>
      </c>
      <c r="C543" s="41">
        <v>0</v>
      </c>
      <c r="D543" s="41">
        <v>0</v>
      </c>
      <c r="E543" s="41">
        <f t="shared" si="38"/>
        <v>0</v>
      </c>
    </row>
    <row r="544" spans="1:5" s="12" customFormat="1" x14ac:dyDescent="0.2">
      <c r="A544" s="39" t="s">
        <v>1086</v>
      </c>
      <c r="B544" s="37" t="s">
        <v>1087</v>
      </c>
      <c r="C544" s="41">
        <v>-18.04</v>
      </c>
      <c r="D544" s="41">
        <v>0</v>
      </c>
      <c r="E544" s="41">
        <f t="shared" si="38"/>
        <v>-18.04</v>
      </c>
    </row>
    <row r="545" spans="1:5" s="12" customFormat="1" ht="25.5" x14ac:dyDescent="0.2">
      <c r="A545" s="39" t="s">
        <v>1088</v>
      </c>
      <c r="B545" s="37" t="s">
        <v>1089</v>
      </c>
      <c r="C545" s="41">
        <v>0</v>
      </c>
      <c r="D545" s="41">
        <v>0</v>
      </c>
      <c r="E545" s="41">
        <f t="shared" si="38"/>
        <v>0</v>
      </c>
    </row>
    <row r="546" spans="1:5" ht="25.5" x14ac:dyDescent="0.2">
      <c r="A546" s="39" t="s">
        <v>1090</v>
      </c>
      <c r="B546" s="37" t="s">
        <v>1091</v>
      </c>
      <c r="C546" s="41">
        <v>0</v>
      </c>
      <c r="D546" s="41">
        <v>0</v>
      </c>
      <c r="E546" s="41">
        <f t="shared" si="38"/>
        <v>0</v>
      </c>
    </row>
    <row r="547" spans="1:5" ht="25.5" x14ac:dyDescent="0.2">
      <c r="A547" s="39" t="s">
        <v>1092</v>
      </c>
      <c r="B547" s="37" t="s">
        <v>1093</v>
      </c>
      <c r="C547" s="41">
        <v>0</v>
      </c>
      <c r="D547" s="41">
        <v>0</v>
      </c>
      <c r="E547" s="41">
        <f t="shared" si="38"/>
        <v>0</v>
      </c>
    </row>
    <row r="548" spans="1:5" ht="25.5" x14ac:dyDescent="0.2">
      <c r="A548" s="39" t="s">
        <v>1094</v>
      </c>
      <c r="B548" s="37" t="s">
        <v>1095</v>
      </c>
      <c r="C548" s="41">
        <v>-30423.91</v>
      </c>
      <c r="D548" s="41">
        <v>-51735</v>
      </c>
      <c r="E548" s="41">
        <f t="shared" si="38"/>
        <v>21311.09</v>
      </c>
    </row>
    <row r="549" spans="1:5" x14ac:dyDescent="0.2">
      <c r="A549" s="39" t="s">
        <v>1096</v>
      </c>
      <c r="B549" s="37" t="s">
        <v>1097</v>
      </c>
      <c r="C549" s="41">
        <v>-164266.64000000001</v>
      </c>
      <c r="D549" s="41">
        <v>-135678</v>
      </c>
      <c r="E549" s="41">
        <f t="shared" si="38"/>
        <v>-28588.640000000014</v>
      </c>
    </row>
    <row r="550" spans="1:5" x14ac:dyDescent="0.2">
      <c r="A550" s="13" t="s">
        <v>1098</v>
      </c>
      <c r="B550" s="17" t="s">
        <v>1099</v>
      </c>
      <c r="C550" s="15">
        <v>0</v>
      </c>
      <c r="D550" s="15">
        <v>0</v>
      </c>
      <c r="E550" s="15">
        <f t="shared" si="38"/>
        <v>0</v>
      </c>
    </row>
    <row r="551" spans="1:5" x14ac:dyDescent="0.2">
      <c r="A551" s="4" t="s">
        <v>1100</v>
      </c>
      <c r="B551" s="5" t="s">
        <v>1101</v>
      </c>
      <c r="C551" s="8">
        <f>C493+C519</f>
        <v>25457384.050000001</v>
      </c>
      <c r="D551" s="8">
        <f>D493+D519</f>
        <v>3490427</v>
      </c>
      <c r="E551" s="8">
        <f t="shared" si="38"/>
        <v>21966957.050000001</v>
      </c>
    </row>
    <row r="552" spans="1:5" x14ac:dyDescent="0.2">
      <c r="A552" s="4" t="s">
        <v>1102</v>
      </c>
      <c r="B552" s="5" t="s">
        <v>1103</v>
      </c>
      <c r="C552" s="8">
        <f>C135+C468+C487+C491+C551</f>
        <v>4192679.7444338538</v>
      </c>
      <c r="D552" s="8">
        <f>D135+D468+D487+D491+D551</f>
        <v>19528525</v>
      </c>
      <c r="E552" s="8">
        <f t="shared" si="38"/>
        <v>-15335845.255566146</v>
      </c>
    </row>
    <row r="553" spans="1:5" s="12" customFormat="1" x14ac:dyDescent="0.2">
      <c r="A553" s="4" t="s">
        <v>1104</v>
      </c>
      <c r="B553" s="5" t="s">
        <v>1105</v>
      </c>
      <c r="C553" s="6"/>
      <c r="D553" s="6"/>
      <c r="E553" s="6">
        <f t="shared" si="38"/>
        <v>0</v>
      </c>
    </row>
    <row r="554" spans="1:5" x14ac:dyDescent="0.2">
      <c r="A554" s="4" t="s">
        <v>1106</v>
      </c>
      <c r="B554" s="9" t="s">
        <v>1107</v>
      </c>
      <c r="C554" s="8">
        <f>SUM(C555:C558)</f>
        <v>-19311968.17757548</v>
      </c>
      <c r="D554" s="8">
        <f>SUM(D555:D558)</f>
        <v>-18642537</v>
      </c>
      <c r="E554" s="8">
        <f t="shared" si="38"/>
        <v>-669431.17757548019</v>
      </c>
    </row>
    <row r="555" spans="1:5" x14ac:dyDescent="0.2">
      <c r="A555" s="13" t="s">
        <v>1108</v>
      </c>
      <c r="B555" s="18" t="s">
        <v>1109</v>
      </c>
      <c r="C555" s="15">
        <v>-16963303.800000001</v>
      </c>
      <c r="D555" s="15">
        <v>-16419501</v>
      </c>
      <c r="E555" s="15">
        <f t="shared" si="38"/>
        <v>-543802.80000000075</v>
      </c>
    </row>
    <row r="556" spans="1:5" x14ac:dyDescent="0.2">
      <c r="A556" s="13" t="s">
        <v>1110</v>
      </c>
      <c r="B556" s="18" t="s">
        <v>1111</v>
      </c>
      <c r="C556" s="15">
        <v>-2088439.9424374343</v>
      </c>
      <c r="D556" s="15">
        <v>-2010904</v>
      </c>
      <c r="E556" s="15">
        <f t="shared" si="38"/>
        <v>-77535.942437434336</v>
      </c>
    </row>
    <row r="557" spans="1:5" x14ac:dyDescent="0.2">
      <c r="A557" s="13" t="s">
        <v>1112</v>
      </c>
      <c r="B557" s="18" t="s">
        <v>1113</v>
      </c>
      <c r="C557" s="15">
        <v>-260224.43513804601</v>
      </c>
      <c r="D557" s="15">
        <v>-212132</v>
      </c>
      <c r="E557" s="15">
        <f t="shared" si="38"/>
        <v>-48092.435138046014</v>
      </c>
    </row>
    <row r="558" spans="1:5" x14ac:dyDescent="0.2">
      <c r="A558" s="13" t="s">
        <v>1114</v>
      </c>
      <c r="B558" s="18" t="s">
        <v>1115</v>
      </c>
      <c r="C558" s="15">
        <v>0</v>
      </c>
      <c r="D558" s="15">
        <v>0</v>
      </c>
      <c r="E558" s="15">
        <f t="shared" si="38"/>
        <v>0</v>
      </c>
    </row>
    <row r="559" spans="1:5" x14ac:dyDescent="0.2">
      <c r="A559" s="4" t="s">
        <v>1116</v>
      </c>
      <c r="B559" s="9" t="s">
        <v>1117</v>
      </c>
      <c r="C559" s="8">
        <f>SUM(C560:C561)</f>
        <v>-216678</v>
      </c>
      <c r="D559" s="8">
        <f>SUM(D560:D561)</f>
        <v>-216678</v>
      </c>
      <c r="E559" s="8">
        <f t="shared" si="38"/>
        <v>0</v>
      </c>
    </row>
    <row r="560" spans="1:5" x14ac:dyDescent="0.2">
      <c r="A560" s="21" t="s">
        <v>1118</v>
      </c>
      <c r="B560" s="18" t="s">
        <v>1119</v>
      </c>
      <c r="C560" s="15">
        <v>-216678</v>
      </c>
      <c r="D560" s="15">
        <v>-216678</v>
      </c>
      <c r="E560" s="15">
        <f t="shared" si="38"/>
        <v>0</v>
      </c>
    </row>
    <row r="561" spans="1:5" x14ac:dyDescent="0.2">
      <c r="A561" s="21" t="s">
        <v>1120</v>
      </c>
      <c r="B561" s="18" t="s">
        <v>1121</v>
      </c>
      <c r="C561" s="15">
        <v>0</v>
      </c>
      <c r="D561" s="15">
        <v>0</v>
      </c>
      <c r="E561" s="15">
        <f t="shared" si="38"/>
        <v>0</v>
      </c>
    </row>
    <row r="562" spans="1:5" s="12" customFormat="1" x14ac:dyDescent="0.2">
      <c r="A562" s="21" t="s">
        <v>1122</v>
      </c>
      <c r="B562" s="22" t="s">
        <v>1123</v>
      </c>
      <c r="C562" s="24">
        <v>0</v>
      </c>
      <c r="D562" s="24">
        <v>-656795</v>
      </c>
      <c r="E562" s="24">
        <f t="shared" si="38"/>
        <v>656795</v>
      </c>
    </row>
    <row r="563" spans="1:5" x14ac:dyDescent="0.2">
      <c r="A563" s="4" t="s">
        <v>1124</v>
      </c>
      <c r="B563" s="5" t="s">
        <v>1125</v>
      </c>
      <c r="C563" s="8">
        <f>C554+C559+C562</f>
        <v>-19528646.17757548</v>
      </c>
      <c r="D563" s="8">
        <f>D554+D559+D562</f>
        <v>-19516010</v>
      </c>
      <c r="E563" s="8">
        <f t="shared" si="38"/>
        <v>-12636.177575480193</v>
      </c>
    </row>
    <row r="564" spans="1:5" x14ac:dyDescent="0.2">
      <c r="A564" s="4" t="s">
        <v>1126</v>
      </c>
      <c r="B564" s="5" t="s">
        <v>1127</v>
      </c>
      <c r="C564" s="8">
        <f>C552+C563</f>
        <v>-15335966.433141626</v>
      </c>
      <c r="D564" s="8">
        <f>D552+D563</f>
        <v>12515</v>
      </c>
      <c r="E564" s="8">
        <f t="shared" si="38"/>
        <v>-15348481.433141626</v>
      </c>
    </row>
    <row r="565" spans="1:5" x14ac:dyDescent="0.2">
      <c r="A565" s="158"/>
      <c r="B565" s="158"/>
      <c r="C565" s="43"/>
      <c r="D565" s="43"/>
      <c r="E565" s="43"/>
    </row>
    <row r="566" spans="1:5" x14ac:dyDescent="0.2">
      <c r="A566" s="158"/>
      <c r="B566" s="158"/>
      <c r="C566" s="43"/>
      <c r="D566" s="43"/>
      <c r="E566" s="43"/>
    </row>
    <row r="567" spans="1:5" x14ac:dyDescent="0.2">
      <c r="A567" s="44"/>
      <c r="B567" s="45"/>
    </row>
    <row r="568" spans="1:5" x14ac:dyDescent="0.2">
      <c r="A568" s="159"/>
      <c r="B568" s="159"/>
      <c r="C568" s="43"/>
      <c r="D568" s="43"/>
      <c r="E568" s="43"/>
    </row>
    <row r="569" spans="1:5" x14ac:dyDescent="0.2">
      <c r="A569" s="159"/>
      <c r="B569" s="159"/>
      <c r="C569" s="43"/>
      <c r="D569" s="43"/>
      <c r="E569" s="43"/>
    </row>
    <row r="570" spans="1:5" x14ac:dyDescent="0.2">
      <c r="A570" s="159"/>
      <c r="B570" s="159"/>
      <c r="C570" s="43"/>
      <c r="D570" s="43"/>
      <c r="E570" s="43"/>
    </row>
    <row r="571" spans="1:5" x14ac:dyDescent="0.2">
      <c r="A571" s="158"/>
      <c r="B571" s="158"/>
      <c r="C571" s="43"/>
      <c r="D571" s="43"/>
      <c r="E571" s="43"/>
    </row>
    <row r="572" spans="1:5" x14ac:dyDescent="0.2">
      <c r="A572" s="159"/>
      <c r="B572" s="159"/>
      <c r="C572" s="43"/>
      <c r="D572" s="43"/>
      <c r="E572" s="43"/>
    </row>
    <row r="573" spans="1:5" x14ac:dyDescent="0.2">
      <c r="A573" s="159"/>
      <c r="B573" s="159"/>
      <c r="C573" s="43"/>
      <c r="D573" s="43"/>
      <c r="E573" s="43"/>
    </row>
    <row r="574" spans="1:5" x14ac:dyDescent="0.2">
      <c r="A574" s="159"/>
      <c r="B574" s="159"/>
      <c r="C574" s="43"/>
      <c r="D574" s="43"/>
      <c r="E574" s="43"/>
    </row>
    <row r="575" spans="1:5" x14ac:dyDescent="0.2">
      <c r="A575" s="160"/>
      <c r="B575" s="160"/>
      <c r="C575" s="43"/>
      <c r="D575" s="43"/>
      <c r="E575" s="43"/>
    </row>
    <row r="576" spans="1:5" x14ac:dyDescent="0.2">
      <c r="A576" s="159"/>
      <c r="B576" s="159"/>
      <c r="C576" s="43"/>
      <c r="D576" s="43"/>
      <c r="E576" s="43"/>
    </row>
    <row r="577" spans="2:2" x14ac:dyDescent="0.2">
      <c r="B577" s="47"/>
    </row>
    <row r="578" spans="2:2" x14ac:dyDescent="0.2">
      <c r="B578" s="47"/>
    </row>
    <row r="579" spans="2:2" x14ac:dyDescent="0.2">
      <c r="B579" s="47"/>
    </row>
    <row r="580" spans="2:2" x14ac:dyDescent="0.2">
      <c r="B580" s="47"/>
    </row>
    <row r="581" spans="2:2" x14ac:dyDescent="0.2">
      <c r="B581" s="47"/>
    </row>
    <row r="582" spans="2:2" x14ac:dyDescent="0.2">
      <c r="B582" s="47"/>
    </row>
    <row r="583" spans="2:2" x14ac:dyDescent="0.2">
      <c r="B583" s="47"/>
    </row>
    <row r="584" spans="2:2" x14ac:dyDescent="0.2">
      <c r="B584" s="47"/>
    </row>
    <row r="585" spans="2:2" x14ac:dyDescent="0.2">
      <c r="B585" s="47"/>
    </row>
    <row r="586" spans="2:2" x14ac:dyDescent="0.2">
      <c r="B586" s="47"/>
    </row>
    <row r="587" spans="2:2" x14ac:dyDescent="0.2">
      <c r="B587" s="47"/>
    </row>
    <row r="588" spans="2:2" x14ac:dyDescent="0.2">
      <c r="B588" s="47"/>
    </row>
    <row r="589" spans="2:2" x14ac:dyDescent="0.2">
      <c r="B589" s="47"/>
    </row>
    <row r="590" spans="2:2" x14ac:dyDescent="0.2">
      <c r="B590" s="47"/>
    </row>
    <row r="591" spans="2:2" x14ac:dyDescent="0.2">
      <c r="B591" s="47"/>
    </row>
    <row r="592" spans="2:2" x14ac:dyDescent="0.2">
      <c r="B592" s="47"/>
    </row>
    <row r="593" spans="2:2" x14ac:dyDescent="0.2">
      <c r="B593" s="47"/>
    </row>
    <row r="594" spans="2:2" x14ac:dyDescent="0.2">
      <c r="B594" s="47"/>
    </row>
    <row r="595" spans="2:2" x14ac:dyDescent="0.2">
      <c r="B595" s="47"/>
    </row>
    <row r="596" spans="2:2" x14ac:dyDescent="0.2">
      <c r="B596" s="47"/>
    </row>
    <row r="597" spans="2:2" x14ac:dyDescent="0.2">
      <c r="B597" s="47"/>
    </row>
    <row r="598" spans="2:2" x14ac:dyDescent="0.2">
      <c r="B598" s="47"/>
    </row>
    <row r="599" spans="2:2" x14ac:dyDescent="0.2">
      <c r="B599" s="47"/>
    </row>
    <row r="600" spans="2:2" x14ac:dyDescent="0.2">
      <c r="B600" s="47"/>
    </row>
    <row r="601" spans="2:2" x14ac:dyDescent="0.2">
      <c r="B601" s="47"/>
    </row>
    <row r="602" spans="2:2" x14ac:dyDescent="0.2">
      <c r="B602" s="47"/>
    </row>
    <row r="603" spans="2:2" x14ac:dyDescent="0.2">
      <c r="B603" s="47"/>
    </row>
    <row r="604" spans="2:2" x14ac:dyDescent="0.2">
      <c r="B604" s="47"/>
    </row>
    <row r="605" spans="2:2" x14ac:dyDescent="0.2">
      <c r="B605" s="47"/>
    </row>
    <row r="606" spans="2:2" x14ac:dyDescent="0.2">
      <c r="B606" s="47"/>
    </row>
    <row r="607" spans="2:2" x14ac:dyDescent="0.2">
      <c r="B607" s="47"/>
    </row>
    <row r="608" spans="2:2" x14ac:dyDescent="0.2">
      <c r="B608" s="47"/>
    </row>
    <row r="609" spans="2:2" x14ac:dyDescent="0.2">
      <c r="B609" s="47"/>
    </row>
    <row r="610" spans="2:2" x14ac:dyDescent="0.2">
      <c r="B610" s="47"/>
    </row>
    <row r="611" spans="2:2" x14ac:dyDescent="0.2">
      <c r="B611" s="47"/>
    </row>
    <row r="612" spans="2:2" x14ac:dyDescent="0.2">
      <c r="B612" s="47"/>
    </row>
    <row r="613" spans="2:2" x14ac:dyDescent="0.2">
      <c r="B613" s="47"/>
    </row>
    <row r="614" spans="2:2" x14ac:dyDescent="0.2">
      <c r="B614" s="47"/>
    </row>
    <row r="615" spans="2:2" x14ac:dyDescent="0.2">
      <c r="B615" s="47"/>
    </row>
    <row r="616" spans="2:2" x14ac:dyDescent="0.2">
      <c r="B616" s="47"/>
    </row>
    <row r="617" spans="2:2" x14ac:dyDescent="0.2">
      <c r="B617" s="47"/>
    </row>
    <row r="618" spans="2:2" x14ac:dyDescent="0.2">
      <c r="B618" s="47"/>
    </row>
    <row r="619" spans="2:2" x14ac:dyDescent="0.2">
      <c r="B619" s="47"/>
    </row>
    <row r="620" spans="2:2" x14ac:dyDescent="0.2">
      <c r="B620" s="47"/>
    </row>
    <row r="621" spans="2:2" x14ac:dyDescent="0.2">
      <c r="B621" s="47"/>
    </row>
    <row r="622" spans="2:2" x14ac:dyDescent="0.2">
      <c r="B622" s="47"/>
    </row>
    <row r="623" spans="2:2" x14ac:dyDescent="0.2">
      <c r="B623" s="47"/>
    </row>
    <row r="624" spans="2:2" x14ac:dyDescent="0.2">
      <c r="B624" s="47"/>
    </row>
    <row r="625" spans="2:2" x14ac:dyDescent="0.2">
      <c r="B625" s="47"/>
    </row>
    <row r="626" spans="2:2" x14ac:dyDescent="0.2">
      <c r="B626" s="47"/>
    </row>
    <row r="627" spans="2:2" x14ac:dyDescent="0.2">
      <c r="B627" s="47"/>
    </row>
    <row r="628" spans="2:2" x14ac:dyDescent="0.2">
      <c r="B628" s="47"/>
    </row>
    <row r="629" spans="2:2" x14ac:dyDescent="0.2">
      <c r="B629" s="47"/>
    </row>
    <row r="630" spans="2:2" x14ac:dyDescent="0.2">
      <c r="B630" s="47"/>
    </row>
    <row r="631" spans="2:2" x14ac:dyDescent="0.2">
      <c r="B631" s="47"/>
    </row>
    <row r="632" spans="2:2" x14ac:dyDescent="0.2">
      <c r="B632" s="47"/>
    </row>
    <row r="633" spans="2:2" x14ac:dyDescent="0.2">
      <c r="B633" s="47"/>
    </row>
    <row r="634" spans="2:2" x14ac:dyDescent="0.2">
      <c r="B634" s="47"/>
    </row>
    <row r="635" spans="2:2" x14ac:dyDescent="0.2">
      <c r="B635" s="47"/>
    </row>
    <row r="636" spans="2:2" x14ac:dyDescent="0.2">
      <c r="B636" s="47"/>
    </row>
    <row r="637" spans="2:2" x14ac:dyDescent="0.2">
      <c r="B637" s="47"/>
    </row>
    <row r="638" spans="2:2" x14ac:dyDescent="0.2">
      <c r="B638" s="47"/>
    </row>
    <row r="639" spans="2:2" x14ac:dyDescent="0.2">
      <c r="B639" s="47"/>
    </row>
    <row r="640" spans="2:2" x14ac:dyDescent="0.2">
      <c r="B640" s="47"/>
    </row>
    <row r="641" spans="2:2" x14ac:dyDescent="0.2">
      <c r="B641" s="47"/>
    </row>
    <row r="642" spans="2:2" x14ac:dyDescent="0.2">
      <c r="B642" s="47"/>
    </row>
    <row r="643" spans="2:2" x14ac:dyDescent="0.2">
      <c r="B643" s="47"/>
    </row>
    <row r="644" spans="2:2" x14ac:dyDescent="0.2">
      <c r="B644" s="47"/>
    </row>
    <row r="645" spans="2:2" x14ac:dyDescent="0.2">
      <c r="B645" s="47"/>
    </row>
    <row r="646" spans="2:2" x14ac:dyDescent="0.2">
      <c r="B646" s="47"/>
    </row>
    <row r="647" spans="2:2" x14ac:dyDescent="0.2">
      <c r="B647" s="47"/>
    </row>
    <row r="648" spans="2:2" x14ac:dyDescent="0.2">
      <c r="B648" s="47"/>
    </row>
  </sheetData>
  <mergeCells count="11">
    <mergeCell ref="A572:B572"/>
    <mergeCell ref="A573:B573"/>
    <mergeCell ref="A574:B574"/>
    <mergeCell ref="A575:B575"/>
    <mergeCell ref="A576:B576"/>
    <mergeCell ref="A571:B571"/>
    <mergeCell ref="A565:B565"/>
    <mergeCell ref="A566:B566"/>
    <mergeCell ref="A568:B568"/>
    <mergeCell ref="A569:B569"/>
    <mergeCell ref="A570:B570"/>
  </mergeCells>
  <pageMargins left="0.6692913385826772" right="0.62992125984251968" top="0.98425196850393704" bottom="0.9055118110236221" header="0.51181102362204722" footer="0.51181102362204722"/>
  <pageSetup paperSize="9" scale="64" fitToHeight="11" orientation="portrait" r:id="rId1"/>
  <headerFooter alignWithMargins="0">
    <oddHeader>&amp;C&amp;"Arial,Grassetto"&amp;22MODELLO CE</oddHeader>
    <oddFooter>&amp;C&amp;"Arial,Grassetto"&amp;12Modello CE 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87"/>
  <sheetViews>
    <sheetView tabSelected="1" zoomScale="80" zoomScaleNormal="80" workbookViewId="0">
      <selection activeCell="I5" sqref="I5"/>
    </sheetView>
  </sheetViews>
  <sheetFormatPr defaultColWidth="10.42578125" defaultRowHeight="15.75" x14ac:dyDescent="0.25"/>
  <cols>
    <col min="1" max="1" width="4" style="154" customWidth="1"/>
    <col min="2" max="2" width="4.5703125" style="154" customWidth="1"/>
    <col min="3" max="3" width="2.5703125" style="154" customWidth="1"/>
    <col min="4" max="5" width="4" style="154" customWidth="1"/>
    <col min="6" max="6" width="68.28515625" style="54" customWidth="1"/>
    <col min="7" max="8" width="20.5703125" style="54" customWidth="1"/>
    <col min="9" max="9" width="18.28515625" style="54" customWidth="1"/>
    <col min="10" max="10" width="13.28515625" style="54" customWidth="1"/>
    <col min="11" max="16384" width="10.42578125" style="54"/>
  </cols>
  <sheetData>
    <row r="1" spans="1:10" s="50" customFormat="1" ht="27.6" customHeight="1" x14ac:dyDescent="0.2">
      <c r="A1" s="161" t="s">
        <v>1128</v>
      </c>
      <c r="B1" s="162"/>
      <c r="C1" s="162"/>
      <c r="D1" s="162"/>
      <c r="E1" s="162"/>
      <c r="F1" s="162"/>
      <c r="G1" s="162"/>
      <c r="H1" s="162"/>
      <c r="I1" s="165" t="s">
        <v>1129</v>
      </c>
      <c r="J1" s="166"/>
    </row>
    <row r="2" spans="1:10" s="50" customFormat="1" ht="27.6" customHeight="1" thickBot="1" x14ac:dyDescent="0.25">
      <c r="A2" s="163"/>
      <c r="B2" s="164"/>
      <c r="C2" s="164"/>
      <c r="D2" s="164"/>
      <c r="E2" s="164"/>
      <c r="F2" s="164"/>
      <c r="G2" s="164"/>
      <c r="H2" s="164"/>
      <c r="I2" s="167"/>
      <c r="J2" s="168"/>
    </row>
    <row r="3" spans="1:10" s="53" customFormat="1" ht="15" customHeight="1" thickBot="1" x14ac:dyDescent="0.25">
      <c r="A3" s="51"/>
      <c r="B3" s="51"/>
      <c r="C3" s="51"/>
      <c r="D3" s="51"/>
      <c r="E3" s="51"/>
      <c r="F3" s="51"/>
      <c r="G3" s="52"/>
    </row>
    <row r="4" spans="1:10" ht="19.5" customHeight="1" x14ac:dyDescent="0.25">
      <c r="A4" s="169" t="s">
        <v>1130</v>
      </c>
      <c r="B4" s="170"/>
      <c r="C4" s="170"/>
      <c r="D4" s="170"/>
      <c r="E4" s="170"/>
      <c r="F4" s="171"/>
      <c r="G4" s="175" t="s">
        <v>1273</v>
      </c>
      <c r="H4" s="175" t="s">
        <v>1272</v>
      </c>
      <c r="I4" s="177" t="s">
        <v>1274</v>
      </c>
      <c r="J4" s="178"/>
    </row>
    <row r="5" spans="1:10" ht="32.25" customHeight="1" x14ac:dyDescent="0.25">
      <c r="A5" s="172"/>
      <c r="B5" s="173"/>
      <c r="C5" s="173"/>
      <c r="D5" s="173"/>
      <c r="E5" s="173"/>
      <c r="F5" s="174"/>
      <c r="G5" s="176"/>
      <c r="H5" s="176"/>
      <c r="I5" s="55" t="s">
        <v>1131</v>
      </c>
      <c r="J5" s="56" t="s">
        <v>1132</v>
      </c>
    </row>
    <row r="6" spans="1:10" s="63" customFormat="1" ht="27" customHeight="1" x14ac:dyDescent="0.2">
      <c r="A6" s="57" t="s">
        <v>1133</v>
      </c>
      <c r="B6" s="58" t="s">
        <v>1134</v>
      </c>
      <c r="C6" s="58"/>
      <c r="D6" s="58"/>
      <c r="E6" s="58"/>
      <c r="F6" s="59"/>
      <c r="G6" s="60"/>
      <c r="H6" s="60"/>
      <c r="I6" s="61"/>
      <c r="J6" s="62"/>
    </row>
    <row r="7" spans="1:10" s="63" customFormat="1" ht="27" customHeight="1" x14ac:dyDescent="0.2">
      <c r="A7" s="64"/>
      <c r="B7" s="65" t="s">
        <v>1135</v>
      </c>
      <c r="C7" s="66" t="s">
        <v>1136</v>
      </c>
      <c r="D7" s="66"/>
      <c r="E7" s="66"/>
      <c r="F7" s="67"/>
      <c r="G7" s="68">
        <f>G8+G9+G16+G21</f>
        <v>1225166350.1900001</v>
      </c>
      <c r="H7" s="68">
        <f>H8+H9+H16+H21</f>
        <v>1233111901</v>
      </c>
      <c r="I7" s="69">
        <f t="shared" ref="I7:I33" si="0">G7-H7</f>
        <v>-7945550.8099999428</v>
      </c>
      <c r="J7" s="70">
        <f t="shared" ref="J7:J33" si="1">IF(H7=0,"-    ",I7/H7)</f>
        <v>-6.4434953580096398E-3</v>
      </c>
    </row>
    <row r="8" spans="1:10" s="77" customFormat="1" ht="31.15" customHeight="1" x14ac:dyDescent="0.2">
      <c r="A8" s="71"/>
      <c r="B8" s="72"/>
      <c r="C8" s="73"/>
      <c r="D8" s="72" t="s">
        <v>1137</v>
      </c>
      <c r="E8" s="184" t="s">
        <v>1138</v>
      </c>
      <c r="F8" s="185"/>
      <c r="G8" s="74">
        <v>1197173372.1500001</v>
      </c>
      <c r="H8" s="74">
        <v>1185081896</v>
      </c>
      <c r="I8" s="75">
        <f t="shared" si="0"/>
        <v>12091476.150000095</v>
      </c>
      <c r="J8" s="76">
        <f t="shared" si="1"/>
        <v>1.0203072201855741E-2</v>
      </c>
    </row>
    <row r="9" spans="1:10" s="85" customFormat="1" ht="27" customHeight="1" x14ac:dyDescent="0.2">
      <c r="A9" s="78"/>
      <c r="B9" s="79"/>
      <c r="C9" s="80"/>
      <c r="D9" s="79" t="s">
        <v>1139</v>
      </c>
      <c r="E9" s="80" t="s">
        <v>1140</v>
      </c>
      <c r="F9" s="81"/>
      <c r="G9" s="82">
        <f>SUM(G10:G15)</f>
        <v>27891984.039999999</v>
      </c>
      <c r="H9" s="82">
        <f>SUM(H10:H15)</f>
        <v>47772910</v>
      </c>
      <c r="I9" s="83">
        <f t="shared" si="0"/>
        <v>-19880925.960000001</v>
      </c>
      <c r="J9" s="84">
        <f t="shared" si="1"/>
        <v>-0.41615480321378789</v>
      </c>
    </row>
    <row r="10" spans="1:10" s="92" customFormat="1" ht="26.25" customHeight="1" x14ac:dyDescent="0.2">
      <c r="A10" s="86"/>
      <c r="B10" s="87"/>
      <c r="C10" s="88"/>
      <c r="D10" s="87"/>
      <c r="E10" s="89" t="s">
        <v>1135</v>
      </c>
      <c r="F10" s="90" t="s">
        <v>1141</v>
      </c>
      <c r="G10" s="91">
        <v>0</v>
      </c>
      <c r="H10" s="91">
        <v>0</v>
      </c>
      <c r="I10" s="83">
        <f t="shared" si="0"/>
        <v>0</v>
      </c>
      <c r="J10" s="84" t="str">
        <f t="shared" si="1"/>
        <v xml:space="preserve">-    </v>
      </c>
    </row>
    <row r="11" spans="1:10" s="92" customFormat="1" ht="31.5" x14ac:dyDescent="0.2">
      <c r="A11" s="86"/>
      <c r="B11" s="87"/>
      <c r="C11" s="88"/>
      <c r="D11" s="87"/>
      <c r="E11" s="89" t="s">
        <v>1142</v>
      </c>
      <c r="F11" s="93" t="s">
        <v>1143</v>
      </c>
      <c r="G11" s="91">
        <v>0</v>
      </c>
      <c r="H11" s="91">
        <v>0</v>
      </c>
      <c r="I11" s="83">
        <f t="shared" si="0"/>
        <v>0</v>
      </c>
      <c r="J11" s="84" t="str">
        <f t="shared" si="1"/>
        <v xml:space="preserve">-    </v>
      </c>
    </row>
    <row r="12" spans="1:10" s="92" customFormat="1" ht="31.5" x14ac:dyDescent="0.2">
      <c r="A12" s="86"/>
      <c r="B12" s="87"/>
      <c r="C12" s="88"/>
      <c r="D12" s="87"/>
      <c r="E12" s="89" t="s">
        <v>1144</v>
      </c>
      <c r="F12" s="93" t="s">
        <v>1145</v>
      </c>
      <c r="G12" s="91">
        <v>14460940</v>
      </c>
      <c r="H12" s="91">
        <v>12027462</v>
      </c>
      <c r="I12" s="83">
        <f t="shared" si="0"/>
        <v>2433478</v>
      </c>
      <c r="J12" s="84">
        <f t="shared" si="1"/>
        <v>0.20232680843223616</v>
      </c>
    </row>
    <row r="13" spans="1:10" s="92" customFormat="1" ht="26.25" customHeight="1" x14ac:dyDescent="0.2">
      <c r="A13" s="86"/>
      <c r="B13" s="87"/>
      <c r="C13" s="88"/>
      <c r="D13" s="87"/>
      <c r="E13" s="89" t="s">
        <v>1146</v>
      </c>
      <c r="F13" s="90" t="s">
        <v>1147</v>
      </c>
      <c r="G13" s="91">
        <v>0</v>
      </c>
      <c r="H13" s="91">
        <v>0</v>
      </c>
      <c r="I13" s="83">
        <f t="shared" si="0"/>
        <v>0</v>
      </c>
      <c r="J13" s="84" t="str">
        <f t="shared" si="1"/>
        <v xml:space="preserve">-    </v>
      </c>
    </row>
    <row r="14" spans="1:10" s="92" customFormat="1" ht="26.25" customHeight="1" x14ac:dyDescent="0.2">
      <c r="A14" s="86"/>
      <c r="B14" s="87"/>
      <c r="C14" s="88"/>
      <c r="D14" s="87"/>
      <c r="E14" s="89" t="s">
        <v>1148</v>
      </c>
      <c r="F14" s="90" t="s">
        <v>1149</v>
      </c>
      <c r="G14" s="91">
        <v>9630</v>
      </c>
      <c r="H14" s="91">
        <v>17400</v>
      </c>
      <c r="I14" s="94">
        <f t="shared" si="0"/>
        <v>-7770</v>
      </c>
      <c r="J14" s="95">
        <f t="shared" si="1"/>
        <v>-0.44655172413793104</v>
      </c>
    </row>
    <row r="15" spans="1:10" s="92" customFormat="1" ht="26.25" customHeight="1" x14ac:dyDescent="0.2">
      <c r="A15" s="86"/>
      <c r="B15" s="87"/>
      <c r="C15" s="88"/>
      <c r="D15" s="87"/>
      <c r="E15" s="89" t="s">
        <v>1150</v>
      </c>
      <c r="F15" s="90" t="s">
        <v>1151</v>
      </c>
      <c r="G15" s="91">
        <v>13421414.039999999</v>
      </c>
      <c r="H15" s="91">
        <v>35728048</v>
      </c>
      <c r="I15" s="83">
        <f t="shared" si="0"/>
        <v>-22306633.960000001</v>
      </c>
      <c r="J15" s="84">
        <f t="shared" si="1"/>
        <v>-0.62434516321742517</v>
      </c>
    </row>
    <row r="16" spans="1:10" s="85" customFormat="1" ht="27" customHeight="1" x14ac:dyDescent="0.2">
      <c r="A16" s="78"/>
      <c r="B16" s="79"/>
      <c r="C16" s="80"/>
      <c r="D16" s="79" t="s">
        <v>1152</v>
      </c>
      <c r="E16" s="80" t="s">
        <v>1153</v>
      </c>
      <c r="F16" s="96"/>
      <c r="G16" s="82">
        <f>SUM(G17:G20)</f>
        <v>100994</v>
      </c>
      <c r="H16" s="82">
        <f>SUM(H17:H20)</f>
        <v>257095</v>
      </c>
      <c r="I16" s="83">
        <f t="shared" si="0"/>
        <v>-156101</v>
      </c>
      <c r="J16" s="84">
        <f t="shared" si="1"/>
        <v>-0.60717244598300235</v>
      </c>
    </row>
    <row r="17" spans="1:10" s="85" customFormat="1" ht="27" customHeight="1" x14ac:dyDescent="0.2">
      <c r="A17" s="78"/>
      <c r="B17" s="79"/>
      <c r="C17" s="80"/>
      <c r="D17" s="80"/>
      <c r="E17" s="97" t="s">
        <v>1135</v>
      </c>
      <c r="F17" s="98" t="s">
        <v>1154</v>
      </c>
      <c r="G17" s="82">
        <v>0</v>
      </c>
      <c r="H17" s="82">
        <v>0</v>
      </c>
      <c r="I17" s="99">
        <f t="shared" si="0"/>
        <v>0</v>
      </c>
      <c r="J17" s="100" t="str">
        <f t="shared" si="1"/>
        <v xml:space="preserve">-    </v>
      </c>
    </row>
    <row r="18" spans="1:10" s="85" customFormat="1" ht="27" customHeight="1" x14ac:dyDescent="0.2">
      <c r="A18" s="78"/>
      <c r="B18" s="79"/>
      <c r="C18" s="80"/>
      <c r="D18" s="80"/>
      <c r="E18" s="97" t="s">
        <v>1142</v>
      </c>
      <c r="F18" s="98" t="s">
        <v>1155</v>
      </c>
      <c r="G18" s="82">
        <v>0</v>
      </c>
      <c r="H18" s="82">
        <v>0</v>
      </c>
      <c r="I18" s="99">
        <f t="shared" si="0"/>
        <v>0</v>
      </c>
      <c r="J18" s="100" t="str">
        <f t="shared" si="1"/>
        <v xml:space="preserve">-    </v>
      </c>
    </row>
    <row r="19" spans="1:10" s="85" customFormat="1" ht="27" customHeight="1" x14ac:dyDescent="0.2">
      <c r="A19" s="78"/>
      <c r="B19" s="79"/>
      <c r="C19" s="80"/>
      <c r="D19" s="80"/>
      <c r="E19" s="97" t="s">
        <v>1144</v>
      </c>
      <c r="F19" s="98" t="s">
        <v>1156</v>
      </c>
      <c r="G19" s="82">
        <v>95994</v>
      </c>
      <c r="H19" s="82">
        <v>252095</v>
      </c>
      <c r="I19" s="99">
        <f t="shared" si="0"/>
        <v>-156101</v>
      </c>
      <c r="J19" s="100">
        <f t="shared" si="1"/>
        <v>-0.6192149784803348</v>
      </c>
    </row>
    <row r="20" spans="1:10" s="85" customFormat="1" ht="27" customHeight="1" x14ac:dyDescent="0.2">
      <c r="A20" s="78"/>
      <c r="B20" s="79"/>
      <c r="C20" s="80"/>
      <c r="D20" s="80"/>
      <c r="E20" s="97" t="s">
        <v>1146</v>
      </c>
      <c r="F20" s="98" t="s">
        <v>1157</v>
      </c>
      <c r="G20" s="82">
        <v>5000</v>
      </c>
      <c r="H20" s="82">
        <v>5000</v>
      </c>
      <c r="I20" s="99">
        <f t="shared" si="0"/>
        <v>0</v>
      </c>
      <c r="J20" s="100">
        <f t="shared" si="1"/>
        <v>0</v>
      </c>
    </row>
    <row r="21" spans="1:10" s="85" customFormat="1" ht="27" customHeight="1" x14ac:dyDescent="0.2">
      <c r="A21" s="78"/>
      <c r="B21" s="79"/>
      <c r="C21" s="80"/>
      <c r="D21" s="79" t="s">
        <v>1158</v>
      </c>
      <c r="E21" s="80" t="s">
        <v>1159</v>
      </c>
      <c r="F21" s="81"/>
      <c r="G21" s="82">
        <v>0</v>
      </c>
      <c r="H21" s="82">
        <v>0</v>
      </c>
      <c r="I21" s="83">
        <f t="shared" si="0"/>
        <v>0</v>
      </c>
      <c r="J21" s="84" t="str">
        <f t="shared" si="1"/>
        <v xml:space="preserve">-    </v>
      </c>
    </row>
    <row r="22" spans="1:10" s="63" customFormat="1" ht="27" customHeight="1" x14ac:dyDescent="0.2">
      <c r="A22" s="101"/>
      <c r="B22" s="65" t="s">
        <v>1142</v>
      </c>
      <c r="C22" s="66" t="s">
        <v>1160</v>
      </c>
      <c r="D22" s="66"/>
      <c r="E22" s="66"/>
      <c r="F22" s="67"/>
      <c r="G22" s="68">
        <v>0</v>
      </c>
      <c r="H22" s="68">
        <v>-2406156</v>
      </c>
      <c r="I22" s="69">
        <f t="shared" si="0"/>
        <v>2406156</v>
      </c>
      <c r="J22" s="70">
        <f t="shared" si="1"/>
        <v>-1</v>
      </c>
    </row>
    <row r="23" spans="1:10" s="63" customFormat="1" ht="27" customHeight="1" x14ac:dyDescent="0.2">
      <c r="A23" s="101"/>
      <c r="B23" s="65" t="s">
        <v>1144</v>
      </c>
      <c r="C23" s="66" t="s">
        <v>1161</v>
      </c>
      <c r="D23" s="66"/>
      <c r="E23" s="66"/>
      <c r="F23" s="67"/>
      <c r="G23" s="68">
        <v>8338714</v>
      </c>
      <c r="H23" s="68">
        <v>5222235</v>
      </c>
      <c r="I23" s="69">
        <f t="shared" si="0"/>
        <v>3116479</v>
      </c>
      <c r="J23" s="70">
        <f t="shared" si="1"/>
        <v>0.59677111428344376</v>
      </c>
    </row>
    <row r="24" spans="1:10" s="63" customFormat="1" ht="27" customHeight="1" x14ac:dyDescent="0.2">
      <c r="A24" s="64"/>
      <c r="B24" s="65" t="s">
        <v>1146</v>
      </c>
      <c r="C24" s="66" t="s">
        <v>1162</v>
      </c>
      <c r="D24" s="66"/>
      <c r="E24" s="66"/>
      <c r="F24" s="67"/>
      <c r="G24" s="68">
        <f>SUM(G25:G27)</f>
        <v>67242334.087336212</v>
      </c>
      <c r="H24" s="68">
        <f>SUM(H25:H27)</f>
        <v>59152495</v>
      </c>
      <c r="I24" s="69">
        <f t="shared" si="0"/>
        <v>8089839.0873362124</v>
      </c>
      <c r="J24" s="70">
        <f t="shared" si="1"/>
        <v>0.13676243220740245</v>
      </c>
    </row>
    <row r="25" spans="1:10" s="85" customFormat="1" ht="27" customHeight="1" x14ac:dyDescent="0.2">
      <c r="A25" s="78"/>
      <c r="B25" s="79"/>
      <c r="C25" s="80"/>
      <c r="D25" s="79" t="s">
        <v>1137</v>
      </c>
      <c r="E25" s="80" t="s">
        <v>1163</v>
      </c>
      <c r="F25" s="81"/>
      <c r="G25" s="102">
        <v>54600689.160000004</v>
      </c>
      <c r="H25" s="82">
        <v>48615731</v>
      </c>
      <c r="I25" s="83">
        <f t="shared" si="0"/>
        <v>5984958.1600000039</v>
      </c>
      <c r="J25" s="84">
        <f t="shared" si="1"/>
        <v>0.12310743944177253</v>
      </c>
    </row>
    <row r="26" spans="1:10" s="85" customFormat="1" ht="27" customHeight="1" x14ac:dyDescent="0.2">
      <c r="A26" s="78"/>
      <c r="B26" s="79"/>
      <c r="C26" s="80"/>
      <c r="D26" s="79" t="s">
        <v>1139</v>
      </c>
      <c r="E26" s="80" t="s">
        <v>1164</v>
      </c>
      <c r="F26" s="81"/>
      <c r="G26" s="102">
        <v>5831689.8387647765</v>
      </c>
      <c r="H26" s="82">
        <v>3778958</v>
      </c>
      <c r="I26" s="83">
        <f t="shared" si="0"/>
        <v>2052731.8387647765</v>
      </c>
      <c r="J26" s="84">
        <f t="shared" si="1"/>
        <v>0.54320049039041352</v>
      </c>
    </row>
    <row r="27" spans="1:10" s="85" customFormat="1" ht="27" customHeight="1" x14ac:dyDescent="0.2">
      <c r="A27" s="78"/>
      <c r="B27" s="79"/>
      <c r="C27" s="80"/>
      <c r="D27" s="79" t="s">
        <v>1152</v>
      </c>
      <c r="E27" s="80" t="s">
        <v>1165</v>
      </c>
      <c r="F27" s="96"/>
      <c r="G27" s="102">
        <v>6809955.0885714293</v>
      </c>
      <c r="H27" s="82">
        <v>6757806</v>
      </c>
      <c r="I27" s="83">
        <f t="shared" si="0"/>
        <v>52149.088571429253</v>
      </c>
      <c r="J27" s="84">
        <f t="shared" si="1"/>
        <v>7.7168667717642759E-3</v>
      </c>
    </row>
    <row r="28" spans="1:10" s="63" customFormat="1" ht="27" customHeight="1" x14ac:dyDescent="0.2">
      <c r="A28" s="101"/>
      <c r="B28" s="65" t="s">
        <v>1148</v>
      </c>
      <c r="C28" s="66" t="s">
        <v>1166</v>
      </c>
      <c r="D28" s="66"/>
      <c r="E28" s="66"/>
      <c r="F28" s="67"/>
      <c r="G28" s="68">
        <v>19353467.49217714</v>
      </c>
      <c r="H28" s="68">
        <v>23950041</v>
      </c>
      <c r="I28" s="69">
        <f t="shared" si="0"/>
        <v>-4596573.50782286</v>
      </c>
      <c r="J28" s="70">
        <f t="shared" si="1"/>
        <v>-0.19192340872497296</v>
      </c>
    </row>
    <row r="29" spans="1:10" s="63" customFormat="1" ht="27" customHeight="1" x14ac:dyDescent="0.2">
      <c r="A29" s="101"/>
      <c r="B29" s="65" t="s">
        <v>1150</v>
      </c>
      <c r="C29" s="66" t="s">
        <v>1167</v>
      </c>
      <c r="D29" s="66"/>
      <c r="E29" s="66"/>
      <c r="F29" s="67"/>
      <c r="G29" s="68">
        <v>18658308.164449196</v>
      </c>
      <c r="H29" s="68">
        <v>14928975</v>
      </c>
      <c r="I29" s="69">
        <f t="shared" si="0"/>
        <v>3729333.1644491963</v>
      </c>
      <c r="J29" s="70">
        <f t="shared" si="1"/>
        <v>0.24980503781734489</v>
      </c>
    </row>
    <row r="30" spans="1:10" s="63" customFormat="1" ht="27" customHeight="1" x14ac:dyDescent="0.2">
      <c r="A30" s="101"/>
      <c r="B30" s="65" t="s">
        <v>1168</v>
      </c>
      <c r="C30" s="66" t="s">
        <v>1169</v>
      </c>
      <c r="D30" s="66"/>
      <c r="E30" s="66"/>
      <c r="F30" s="67"/>
      <c r="G30" s="68">
        <v>12118788</v>
      </c>
      <c r="H30" s="68">
        <v>12118788</v>
      </c>
      <c r="I30" s="69">
        <f t="shared" si="0"/>
        <v>0</v>
      </c>
      <c r="J30" s="70">
        <f t="shared" si="1"/>
        <v>0</v>
      </c>
    </row>
    <row r="31" spans="1:10" s="63" customFormat="1" ht="29.25" customHeight="1" x14ac:dyDescent="0.2">
      <c r="A31" s="101"/>
      <c r="B31" s="65" t="s">
        <v>1170</v>
      </c>
      <c r="C31" s="103" t="s">
        <v>1171</v>
      </c>
      <c r="D31" s="104"/>
      <c r="E31" s="104"/>
      <c r="F31" s="105"/>
      <c r="G31" s="68">
        <v>0</v>
      </c>
      <c r="H31" s="68">
        <v>0</v>
      </c>
      <c r="I31" s="69">
        <f t="shared" si="0"/>
        <v>0</v>
      </c>
      <c r="J31" s="70" t="str">
        <f t="shared" si="1"/>
        <v xml:space="preserve">-    </v>
      </c>
    </row>
    <row r="32" spans="1:10" s="63" customFormat="1" ht="27" customHeight="1" x14ac:dyDescent="0.2">
      <c r="A32" s="101"/>
      <c r="B32" s="65" t="s">
        <v>1172</v>
      </c>
      <c r="C32" s="66" t="s">
        <v>1173</v>
      </c>
      <c r="D32" s="66"/>
      <c r="E32" s="66"/>
      <c r="F32" s="67"/>
      <c r="G32" s="68">
        <v>2126423</v>
      </c>
      <c r="H32" s="68">
        <v>1085925</v>
      </c>
      <c r="I32" s="69">
        <f t="shared" si="0"/>
        <v>1040498</v>
      </c>
      <c r="J32" s="70">
        <f t="shared" si="1"/>
        <v>0.95816746092041349</v>
      </c>
    </row>
    <row r="33" spans="1:10" s="63" customFormat="1" ht="27" customHeight="1" x14ac:dyDescent="0.2">
      <c r="A33" s="106"/>
      <c r="B33" s="179" t="s">
        <v>1174</v>
      </c>
      <c r="C33" s="179"/>
      <c r="D33" s="179"/>
      <c r="E33" s="179"/>
      <c r="F33" s="180"/>
      <c r="G33" s="107">
        <f>G7+G22+G23+G24+SUM(G28:G32)</f>
        <v>1353004384.9339626</v>
      </c>
      <c r="H33" s="107">
        <f>H7+H22+H23+H24+SUM(H28:H32)</f>
        <v>1347164204</v>
      </c>
      <c r="I33" s="107">
        <f t="shared" si="0"/>
        <v>5840180.9339625835</v>
      </c>
      <c r="J33" s="108">
        <f t="shared" si="1"/>
        <v>4.3351663565747356E-3</v>
      </c>
    </row>
    <row r="34" spans="1:10" s="85" customFormat="1" ht="9" customHeight="1" x14ac:dyDescent="0.2">
      <c r="A34" s="109"/>
      <c r="B34" s="79"/>
      <c r="C34" s="80"/>
      <c r="D34" s="80"/>
      <c r="E34" s="80"/>
      <c r="F34" s="81"/>
      <c r="G34" s="82"/>
      <c r="H34" s="82"/>
      <c r="I34" s="83"/>
      <c r="J34" s="84"/>
    </row>
    <row r="35" spans="1:10" s="63" customFormat="1" ht="27" customHeight="1" x14ac:dyDescent="0.2">
      <c r="A35" s="64" t="s">
        <v>1175</v>
      </c>
      <c r="B35" s="110" t="s">
        <v>1176</v>
      </c>
      <c r="C35" s="111"/>
      <c r="D35" s="111"/>
      <c r="E35" s="111"/>
      <c r="F35" s="112"/>
      <c r="G35" s="68"/>
      <c r="H35" s="68"/>
      <c r="I35" s="69"/>
      <c r="J35" s="70"/>
    </row>
    <row r="36" spans="1:10" s="63" customFormat="1" ht="27" customHeight="1" x14ac:dyDescent="0.2">
      <c r="A36" s="101"/>
      <c r="B36" s="65" t="s">
        <v>1135</v>
      </c>
      <c r="C36" s="66" t="s">
        <v>1177</v>
      </c>
      <c r="D36" s="113"/>
      <c r="E36" s="66"/>
      <c r="F36" s="67"/>
      <c r="G36" s="69">
        <f>SUM(G37:G38)</f>
        <v>156012097.80207357</v>
      </c>
      <c r="H36" s="69">
        <f>SUM(H37:H38)</f>
        <v>162512743</v>
      </c>
      <c r="I36" s="69">
        <f t="shared" ref="I36:I83" si="2">G36-H36</f>
        <v>-6500645.1979264319</v>
      </c>
      <c r="J36" s="70">
        <f t="shared" ref="J36:J83" si="3">IF(H36=0,"-    ",I36/H36)</f>
        <v>-4.0000833644943348E-2</v>
      </c>
    </row>
    <row r="37" spans="1:10" s="85" customFormat="1" ht="27" customHeight="1" x14ac:dyDescent="0.2">
      <c r="A37" s="78"/>
      <c r="B37" s="79"/>
      <c r="C37" s="80"/>
      <c r="D37" s="79" t="s">
        <v>1137</v>
      </c>
      <c r="E37" s="80" t="s">
        <v>1178</v>
      </c>
      <c r="F37" s="81"/>
      <c r="G37" s="82">
        <v>152704097.80207357</v>
      </c>
      <c r="H37" s="82">
        <v>151291661</v>
      </c>
      <c r="I37" s="83">
        <f t="shared" si="2"/>
        <v>1412436.8020735681</v>
      </c>
      <c r="J37" s="84">
        <f t="shared" si="3"/>
        <v>9.3358536269462205E-3</v>
      </c>
    </row>
    <row r="38" spans="1:10" s="85" customFormat="1" ht="27" customHeight="1" x14ac:dyDescent="0.2">
      <c r="A38" s="78"/>
      <c r="B38" s="79"/>
      <c r="C38" s="80"/>
      <c r="D38" s="79" t="s">
        <v>1139</v>
      </c>
      <c r="E38" s="80" t="s">
        <v>1179</v>
      </c>
      <c r="F38" s="81"/>
      <c r="G38" s="82">
        <v>3308000</v>
      </c>
      <c r="H38" s="82">
        <v>11221082</v>
      </c>
      <c r="I38" s="83">
        <f t="shared" si="2"/>
        <v>-7913082</v>
      </c>
      <c r="J38" s="84">
        <f t="shared" si="3"/>
        <v>-0.70519776969814496</v>
      </c>
    </row>
    <row r="39" spans="1:10" s="63" customFormat="1" ht="27" customHeight="1" x14ac:dyDescent="0.2">
      <c r="A39" s="101"/>
      <c r="B39" s="65" t="s">
        <v>1142</v>
      </c>
      <c r="C39" s="66" t="s">
        <v>1180</v>
      </c>
      <c r="D39" s="113"/>
      <c r="E39" s="66"/>
      <c r="F39" s="67"/>
      <c r="G39" s="69">
        <f>SUM(G40:G56)</f>
        <v>836787549.38691664</v>
      </c>
      <c r="H39" s="69">
        <f>SUM(H40:H56)</f>
        <v>809719675</v>
      </c>
      <c r="I39" s="69">
        <f t="shared" si="2"/>
        <v>27067874.386916637</v>
      </c>
      <c r="J39" s="70">
        <f t="shared" si="3"/>
        <v>3.3428697884754548E-2</v>
      </c>
    </row>
    <row r="40" spans="1:10" s="85" customFormat="1" ht="27" customHeight="1" x14ac:dyDescent="0.2">
      <c r="A40" s="109"/>
      <c r="B40" s="79"/>
      <c r="C40" s="80"/>
      <c r="D40" s="79" t="s">
        <v>1137</v>
      </c>
      <c r="E40" s="80" t="s">
        <v>1181</v>
      </c>
      <c r="F40" s="81"/>
      <c r="G40" s="82">
        <v>93957985.39639999</v>
      </c>
      <c r="H40" s="82">
        <v>91700799</v>
      </c>
      <c r="I40" s="83">
        <f t="shared" si="2"/>
        <v>2257186.3963999897</v>
      </c>
      <c r="J40" s="84">
        <f t="shared" si="3"/>
        <v>2.4614686251534075E-2</v>
      </c>
    </row>
    <row r="41" spans="1:10" s="85" customFormat="1" ht="27" customHeight="1" x14ac:dyDescent="0.2">
      <c r="A41" s="109"/>
      <c r="B41" s="79"/>
      <c r="C41" s="80"/>
      <c r="D41" s="79" t="s">
        <v>1139</v>
      </c>
      <c r="E41" s="80" t="s">
        <v>1182</v>
      </c>
      <c r="F41" s="81"/>
      <c r="G41" s="82">
        <v>75165546.274800003</v>
      </c>
      <c r="H41" s="82">
        <v>74491313</v>
      </c>
      <c r="I41" s="83">
        <f t="shared" si="2"/>
        <v>674233.27480000257</v>
      </c>
      <c r="J41" s="84">
        <f t="shared" si="3"/>
        <v>9.0511664735994455E-3</v>
      </c>
    </row>
    <row r="42" spans="1:10" s="85" customFormat="1" ht="27" customHeight="1" x14ac:dyDescent="0.2">
      <c r="A42" s="109"/>
      <c r="B42" s="79"/>
      <c r="C42" s="114"/>
      <c r="D42" s="79" t="s">
        <v>1152</v>
      </c>
      <c r="E42" s="80" t="s">
        <v>1183</v>
      </c>
      <c r="F42" s="81"/>
      <c r="G42" s="82">
        <v>113128439.1064</v>
      </c>
      <c r="H42" s="82">
        <v>100935179</v>
      </c>
      <c r="I42" s="83">
        <f t="shared" si="2"/>
        <v>12193260.106399998</v>
      </c>
      <c r="J42" s="84">
        <f t="shared" si="3"/>
        <v>0.12080287791831229</v>
      </c>
    </row>
    <row r="43" spans="1:10" s="85" customFormat="1" ht="27" customHeight="1" x14ac:dyDescent="0.2">
      <c r="A43" s="109"/>
      <c r="B43" s="79"/>
      <c r="C43" s="114"/>
      <c r="D43" s="79" t="s">
        <v>1158</v>
      </c>
      <c r="E43" s="80" t="s">
        <v>1184</v>
      </c>
      <c r="F43" s="81"/>
      <c r="G43" s="82">
        <v>151525.82</v>
      </c>
      <c r="H43" s="82">
        <v>132773</v>
      </c>
      <c r="I43" s="83">
        <f t="shared" si="2"/>
        <v>18752.820000000007</v>
      </c>
      <c r="J43" s="84">
        <f t="shared" si="3"/>
        <v>0.141239709880774</v>
      </c>
    </row>
    <row r="44" spans="1:10" s="85" customFormat="1" ht="27" customHeight="1" x14ac:dyDescent="0.2">
      <c r="A44" s="109"/>
      <c r="B44" s="79"/>
      <c r="C44" s="114"/>
      <c r="D44" s="79" t="s">
        <v>1185</v>
      </c>
      <c r="E44" s="80" t="s">
        <v>1186</v>
      </c>
      <c r="F44" s="81"/>
      <c r="G44" s="82">
        <v>4275844.55</v>
      </c>
      <c r="H44" s="82">
        <v>4287357</v>
      </c>
      <c r="I44" s="83">
        <f t="shared" si="2"/>
        <v>-11512.450000000186</v>
      </c>
      <c r="J44" s="84">
        <f t="shared" si="3"/>
        <v>-2.6852090926881493E-3</v>
      </c>
    </row>
    <row r="45" spans="1:10" s="85" customFormat="1" ht="27" customHeight="1" x14ac:dyDescent="0.2">
      <c r="A45" s="109"/>
      <c r="B45" s="79"/>
      <c r="C45" s="114"/>
      <c r="D45" s="79" t="s">
        <v>1187</v>
      </c>
      <c r="E45" s="80" t="s">
        <v>1188</v>
      </c>
      <c r="F45" s="81"/>
      <c r="G45" s="82">
        <v>7778856.3399999999</v>
      </c>
      <c r="H45" s="82">
        <v>7137557</v>
      </c>
      <c r="I45" s="83">
        <f t="shared" si="2"/>
        <v>641299.33999999985</v>
      </c>
      <c r="J45" s="84">
        <f t="shared" si="3"/>
        <v>8.9848577041136038E-2</v>
      </c>
    </row>
    <row r="46" spans="1:10" s="85" customFormat="1" ht="27" customHeight="1" x14ac:dyDescent="0.2">
      <c r="A46" s="109"/>
      <c r="B46" s="79"/>
      <c r="C46" s="114"/>
      <c r="D46" s="79" t="s">
        <v>1189</v>
      </c>
      <c r="E46" s="80" t="s">
        <v>1190</v>
      </c>
      <c r="F46" s="81"/>
      <c r="G46" s="82">
        <v>322382025.68736666</v>
      </c>
      <c r="H46" s="82">
        <v>325425432</v>
      </c>
      <c r="I46" s="83">
        <f t="shared" si="2"/>
        <v>-3043406.3126333356</v>
      </c>
      <c r="J46" s="84">
        <f t="shared" si="3"/>
        <v>-9.3520850350544693E-3</v>
      </c>
    </row>
    <row r="47" spans="1:10" s="85" customFormat="1" ht="27" customHeight="1" x14ac:dyDescent="0.2">
      <c r="A47" s="109"/>
      <c r="B47" s="79"/>
      <c r="C47" s="114"/>
      <c r="D47" s="79" t="s">
        <v>1191</v>
      </c>
      <c r="E47" s="80" t="s">
        <v>1192</v>
      </c>
      <c r="F47" s="81"/>
      <c r="G47" s="82">
        <v>22362760.539999999</v>
      </c>
      <c r="H47" s="82">
        <v>21670208</v>
      </c>
      <c r="I47" s="69">
        <f t="shared" si="2"/>
        <v>692552.53999999911</v>
      </c>
      <c r="J47" s="70">
        <f t="shared" si="3"/>
        <v>3.1958739851504846E-2</v>
      </c>
    </row>
    <row r="48" spans="1:10" s="85" customFormat="1" ht="27" customHeight="1" x14ac:dyDescent="0.2">
      <c r="A48" s="109"/>
      <c r="B48" s="79"/>
      <c r="C48" s="114"/>
      <c r="D48" s="79" t="s">
        <v>1193</v>
      </c>
      <c r="E48" s="80" t="s">
        <v>1194</v>
      </c>
      <c r="F48" s="81"/>
      <c r="G48" s="82">
        <v>25432862.234200001</v>
      </c>
      <c r="H48" s="82">
        <v>23814669</v>
      </c>
      <c r="I48" s="69">
        <f t="shared" si="2"/>
        <v>1618193.2342000008</v>
      </c>
      <c r="J48" s="70">
        <f t="shared" si="3"/>
        <v>6.7949432100022078E-2</v>
      </c>
    </row>
    <row r="49" spans="1:10" s="85" customFormat="1" ht="27" customHeight="1" x14ac:dyDescent="0.2">
      <c r="A49" s="109"/>
      <c r="B49" s="79"/>
      <c r="C49" s="114"/>
      <c r="D49" s="79" t="s">
        <v>1195</v>
      </c>
      <c r="E49" s="80" t="s">
        <v>1196</v>
      </c>
      <c r="F49" s="81"/>
      <c r="G49" s="82">
        <v>1283907.6851999999</v>
      </c>
      <c r="H49" s="82">
        <v>1120962</v>
      </c>
      <c r="I49" s="69">
        <f t="shared" si="2"/>
        <v>162945.68519999995</v>
      </c>
      <c r="J49" s="70">
        <f t="shared" si="3"/>
        <v>0.14536236304174446</v>
      </c>
    </row>
    <row r="50" spans="1:10" s="85" customFormat="1" ht="27" customHeight="1" x14ac:dyDescent="0.2">
      <c r="A50" s="109"/>
      <c r="B50" s="79"/>
      <c r="C50" s="114"/>
      <c r="D50" s="79" t="s">
        <v>1197</v>
      </c>
      <c r="E50" s="80" t="s">
        <v>1198</v>
      </c>
      <c r="F50" s="81"/>
      <c r="G50" s="82">
        <v>7358709.8443999998</v>
      </c>
      <c r="H50" s="82">
        <v>6792925</v>
      </c>
      <c r="I50" s="83">
        <f t="shared" si="2"/>
        <v>565784.84439999983</v>
      </c>
      <c r="J50" s="84">
        <f t="shared" si="3"/>
        <v>8.3290312258710322E-2</v>
      </c>
    </row>
    <row r="51" spans="1:10" s="85" customFormat="1" ht="27" customHeight="1" x14ac:dyDescent="0.2">
      <c r="A51" s="109"/>
      <c r="B51" s="79"/>
      <c r="C51" s="114"/>
      <c r="D51" s="79" t="s">
        <v>1199</v>
      </c>
      <c r="E51" s="80" t="s">
        <v>1200</v>
      </c>
      <c r="F51" s="81"/>
      <c r="G51" s="82">
        <v>95352253.188149989</v>
      </c>
      <c r="H51" s="82">
        <v>92939483</v>
      </c>
      <c r="I51" s="83">
        <f t="shared" si="2"/>
        <v>2412770.1881499887</v>
      </c>
      <c r="J51" s="84">
        <f t="shared" si="3"/>
        <v>2.5960658594905123E-2</v>
      </c>
    </row>
    <row r="52" spans="1:10" s="85" customFormat="1" ht="27" customHeight="1" x14ac:dyDescent="0.2">
      <c r="A52" s="109"/>
      <c r="B52" s="79"/>
      <c r="C52" s="114"/>
      <c r="D52" s="79" t="s">
        <v>1201</v>
      </c>
      <c r="E52" s="80" t="s">
        <v>1202</v>
      </c>
      <c r="F52" s="81"/>
      <c r="G52" s="82">
        <v>5412436.6399999997</v>
      </c>
      <c r="H52" s="82">
        <v>3580206</v>
      </c>
      <c r="I52" s="69">
        <f t="shared" si="2"/>
        <v>1832230.6399999997</v>
      </c>
      <c r="J52" s="70">
        <f t="shared" si="3"/>
        <v>0.51176682012152364</v>
      </c>
    </row>
    <row r="53" spans="1:10" s="85" customFormat="1" ht="27" customHeight="1" x14ac:dyDescent="0.2">
      <c r="A53" s="109"/>
      <c r="B53" s="79"/>
      <c r="C53" s="114"/>
      <c r="D53" s="79" t="s">
        <v>1203</v>
      </c>
      <c r="E53" s="80" t="s">
        <v>1204</v>
      </c>
      <c r="F53" s="81"/>
      <c r="G53" s="82">
        <v>13720397.33</v>
      </c>
      <c r="H53" s="82">
        <v>14762331</v>
      </c>
      <c r="I53" s="69">
        <f t="shared" si="2"/>
        <v>-1041933.6699999999</v>
      </c>
      <c r="J53" s="70">
        <f t="shared" si="3"/>
        <v>-7.0580565494704053E-2</v>
      </c>
    </row>
    <row r="54" spans="1:10" s="85" customFormat="1" ht="27" customHeight="1" x14ac:dyDescent="0.2">
      <c r="A54" s="109"/>
      <c r="B54" s="115"/>
      <c r="C54" s="116"/>
      <c r="D54" s="79" t="s">
        <v>1205</v>
      </c>
      <c r="E54" s="186" t="s">
        <v>1206</v>
      </c>
      <c r="F54" s="187"/>
      <c r="G54" s="82">
        <v>14066065.699999999</v>
      </c>
      <c r="H54" s="82">
        <v>14826548</v>
      </c>
      <c r="I54" s="83">
        <f t="shared" si="2"/>
        <v>-760482.30000000075</v>
      </c>
      <c r="J54" s="84">
        <f t="shared" si="3"/>
        <v>-5.1291932552337924E-2</v>
      </c>
    </row>
    <row r="55" spans="1:10" s="85" customFormat="1" ht="27" customHeight="1" x14ac:dyDescent="0.2">
      <c r="A55" s="109"/>
      <c r="B55" s="115"/>
      <c r="C55" s="116"/>
      <c r="D55" s="79" t="s">
        <v>1207</v>
      </c>
      <c r="E55" s="116" t="s">
        <v>1208</v>
      </c>
      <c r="F55" s="96"/>
      <c r="G55" s="82">
        <v>34957933.049999997</v>
      </c>
      <c r="H55" s="82">
        <v>26101933</v>
      </c>
      <c r="I55" s="69">
        <f t="shared" si="2"/>
        <v>8856000.049999997</v>
      </c>
      <c r="J55" s="70">
        <f t="shared" si="3"/>
        <v>0.339285218838007</v>
      </c>
    </row>
    <row r="56" spans="1:10" s="85" customFormat="1" ht="27" customHeight="1" x14ac:dyDescent="0.2">
      <c r="A56" s="109"/>
      <c r="B56" s="115"/>
      <c r="C56" s="116"/>
      <c r="D56" s="79" t="s">
        <v>1209</v>
      </c>
      <c r="E56" s="116" t="s">
        <v>1210</v>
      </c>
      <c r="F56" s="96"/>
      <c r="G56" s="82">
        <v>0</v>
      </c>
      <c r="H56" s="82">
        <v>0</v>
      </c>
      <c r="I56" s="69">
        <f t="shared" si="2"/>
        <v>0</v>
      </c>
      <c r="J56" s="70" t="str">
        <f t="shared" si="3"/>
        <v xml:space="preserve">-    </v>
      </c>
    </row>
    <row r="57" spans="1:10" s="85" customFormat="1" ht="27" customHeight="1" x14ac:dyDescent="0.2">
      <c r="A57" s="109"/>
      <c r="B57" s="65" t="s">
        <v>1144</v>
      </c>
      <c r="C57" s="66" t="s">
        <v>1211</v>
      </c>
      <c r="D57" s="117"/>
      <c r="E57" s="118"/>
      <c r="F57" s="119"/>
      <c r="G57" s="69">
        <f>SUM(G58:G60)</f>
        <v>49557127.75</v>
      </c>
      <c r="H57" s="69">
        <f>SUM(H58:H60)</f>
        <v>43811361</v>
      </c>
      <c r="I57" s="69">
        <f t="shared" si="2"/>
        <v>5745766.75</v>
      </c>
      <c r="J57" s="70">
        <f t="shared" si="3"/>
        <v>0.13114787166735131</v>
      </c>
    </row>
    <row r="58" spans="1:10" s="85" customFormat="1" ht="27" customHeight="1" x14ac:dyDescent="0.2">
      <c r="A58" s="109"/>
      <c r="B58" s="65"/>
      <c r="C58" s="66"/>
      <c r="D58" s="79" t="s">
        <v>1137</v>
      </c>
      <c r="E58" s="116" t="s">
        <v>1212</v>
      </c>
      <c r="F58" s="119"/>
      <c r="G58" s="82">
        <v>46780306.57</v>
      </c>
      <c r="H58" s="82">
        <v>41280791</v>
      </c>
      <c r="I58" s="69">
        <f t="shared" si="2"/>
        <v>5499515.5700000003</v>
      </c>
      <c r="J58" s="70">
        <f t="shared" si="3"/>
        <v>0.13322214610664801</v>
      </c>
    </row>
    <row r="59" spans="1:10" s="85" customFormat="1" ht="27" customHeight="1" x14ac:dyDescent="0.2">
      <c r="A59" s="109"/>
      <c r="B59" s="120"/>
      <c r="C59" s="79"/>
      <c r="D59" s="79" t="s">
        <v>1139</v>
      </c>
      <c r="E59" s="116" t="s">
        <v>1213</v>
      </c>
      <c r="F59" s="119"/>
      <c r="G59" s="82">
        <v>2346333.1799999997</v>
      </c>
      <c r="H59" s="82">
        <v>2100082</v>
      </c>
      <c r="I59" s="69">
        <f t="shared" si="2"/>
        <v>246251.1799999997</v>
      </c>
      <c r="J59" s="70">
        <f t="shared" si="3"/>
        <v>0.11725788802532458</v>
      </c>
    </row>
    <row r="60" spans="1:10" s="85" customFormat="1" ht="27" customHeight="1" x14ac:dyDescent="0.2">
      <c r="A60" s="109"/>
      <c r="B60" s="120"/>
      <c r="C60" s="79"/>
      <c r="D60" s="79" t="s">
        <v>1152</v>
      </c>
      <c r="E60" s="116" t="s">
        <v>1214</v>
      </c>
      <c r="F60" s="119"/>
      <c r="G60" s="82">
        <v>430488</v>
      </c>
      <c r="H60" s="82">
        <v>430488</v>
      </c>
      <c r="I60" s="69">
        <f t="shared" si="2"/>
        <v>0</v>
      </c>
      <c r="J60" s="70">
        <f t="shared" si="3"/>
        <v>0</v>
      </c>
    </row>
    <row r="61" spans="1:10" s="85" customFormat="1" ht="27" customHeight="1" x14ac:dyDescent="0.2">
      <c r="A61" s="109"/>
      <c r="B61" s="65" t="s">
        <v>1146</v>
      </c>
      <c r="C61" s="121" t="s">
        <v>1215</v>
      </c>
      <c r="D61" s="79"/>
      <c r="E61" s="122"/>
      <c r="F61" s="123"/>
      <c r="G61" s="68">
        <v>15032143</v>
      </c>
      <c r="H61" s="68">
        <v>12897811</v>
      </c>
      <c r="I61" s="69">
        <f t="shared" si="2"/>
        <v>2134332</v>
      </c>
      <c r="J61" s="70">
        <f t="shared" si="3"/>
        <v>0.16548017334104215</v>
      </c>
    </row>
    <row r="62" spans="1:10" s="63" customFormat="1" ht="27" customHeight="1" x14ac:dyDescent="0.2">
      <c r="A62" s="109"/>
      <c r="B62" s="65" t="s">
        <v>1148</v>
      </c>
      <c r="C62" s="121" t="s">
        <v>1216</v>
      </c>
      <c r="D62" s="65"/>
      <c r="E62" s="118"/>
      <c r="F62" s="119"/>
      <c r="G62" s="68">
        <v>5665627.1799999997</v>
      </c>
      <c r="H62" s="68">
        <v>4897628</v>
      </c>
      <c r="I62" s="69">
        <f t="shared" si="2"/>
        <v>767999.1799999997</v>
      </c>
      <c r="J62" s="70">
        <f t="shared" si="3"/>
        <v>0.15681043558228588</v>
      </c>
    </row>
    <row r="63" spans="1:10" s="63" customFormat="1" ht="27" customHeight="1" x14ac:dyDescent="0.2">
      <c r="A63" s="109"/>
      <c r="B63" s="65" t="s">
        <v>1150</v>
      </c>
      <c r="C63" s="121" t="s">
        <v>1217</v>
      </c>
      <c r="D63" s="111"/>
      <c r="E63" s="121"/>
      <c r="F63" s="123"/>
      <c r="G63" s="69">
        <f>SUM(G64:G68)</f>
        <v>259736243.40622401</v>
      </c>
      <c r="H63" s="69">
        <f>SUM(H64:H68)</f>
        <v>253806088</v>
      </c>
      <c r="I63" s="69">
        <f t="shared" si="2"/>
        <v>5930155.4062240124</v>
      </c>
      <c r="J63" s="70">
        <f t="shared" si="3"/>
        <v>2.3364906070432841E-2</v>
      </c>
    </row>
    <row r="64" spans="1:10" s="85" customFormat="1" ht="27" customHeight="1" x14ac:dyDescent="0.2">
      <c r="A64" s="109"/>
      <c r="B64" s="79"/>
      <c r="C64" s="122"/>
      <c r="D64" s="79" t="s">
        <v>1137</v>
      </c>
      <c r="E64" s="80" t="s">
        <v>1218</v>
      </c>
      <c r="F64" s="124"/>
      <c r="G64" s="82">
        <v>78109761.098467529</v>
      </c>
      <c r="H64" s="82">
        <v>77914085</v>
      </c>
      <c r="I64" s="83">
        <f t="shared" si="2"/>
        <v>195676.09846752882</v>
      </c>
      <c r="J64" s="84">
        <f t="shared" si="3"/>
        <v>2.5114342094568502E-3</v>
      </c>
    </row>
    <row r="65" spans="1:10" s="85" customFormat="1" ht="27" customHeight="1" x14ac:dyDescent="0.2">
      <c r="A65" s="109"/>
      <c r="B65" s="79"/>
      <c r="C65" s="122"/>
      <c r="D65" s="79" t="s">
        <v>1139</v>
      </c>
      <c r="E65" s="80" t="s">
        <v>1219</v>
      </c>
      <c r="F65" s="124"/>
      <c r="G65" s="82">
        <v>12406036.832860488</v>
      </c>
      <c r="H65" s="82">
        <v>11746204</v>
      </c>
      <c r="I65" s="83">
        <f t="shared" si="2"/>
        <v>659832.83286048844</v>
      </c>
      <c r="J65" s="84">
        <f t="shared" si="3"/>
        <v>5.6174133606098485E-2</v>
      </c>
    </row>
    <row r="66" spans="1:10" s="85" customFormat="1" ht="27" customHeight="1" x14ac:dyDescent="0.2">
      <c r="A66" s="109"/>
      <c r="B66" s="79"/>
      <c r="C66" s="122"/>
      <c r="D66" s="79" t="s">
        <v>1152</v>
      </c>
      <c r="E66" s="80" t="s">
        <v>1220</v>
      </c>
      <c r="F66" s="124"/>
      <c r="G66" s="82">
        <v>117286288.23857668</v>
      </c>
      <c r="H66" s="82">
        <v>117614550</v>
      </c>
      <c r="I66" s="83">
        <f t="shared" si="2"/>
        <v>-328261.76142331958</v>
      </c>
      <c r="J66" s="84">
        <f t="shared" si="3"/>
        <v>-2.790996194121557E-3</v>
      </c>
    </row>
    <row r="67" spans="1:10" s="85" customFormat="1" ht="27" customHeight="1" x14ac:dyDescent="0.2">
      <c r="A67" s="109"/>
      <c r="B67" s="79"/>
      <c r="C67" s="122"/>
      <c r="D67" s="79" t="s">
        <v>1158</v>
      </c>
      <c r="E67" s="80" t="s">
        <v>1221</v>
      </c>
      <c r="F67" s="124"/>
      <c r="G67" s="82">
        <v>5086226.5949760005</v>
      </c>
      <c r="H67" s="82">
        <v>4726372</v>
      </c>
      <c r="I67" s="83">
        <f t="shared" si="2"/>
        <v>359854.59497600049</v>
      </c>
      <c r="J67" s="84">
        <f t="shared" si="3"/>
        <v>7.6137594538898012E-2</v>
      </c>
    </row>
    <row r="68" spans="1:10" s="85" customFormat="1" ht="27" customHeight="1" x14ac:dyDescent="0.2">
      <c r="A68" s="109"/>
      <c r="B68" s="79"/>
      <c r="C68" s="122"/>
      <c r="D68" s="79" t="s">
        <v>1185</v>
      </c>
      <c r="E68" s="80" t="s">
        <v>1222</v>
      </c>
      <c r="F68" s="124"/>
      <c r="G68" s="82">
        <v>46847930.64134331</v>
      </c>
      <c r="H68" s="82">
        <v>41804877</v>
      </c>
      <c r="I68" s="83">
        <f t="shared" si="2"/>
        <v>5043053.6413433105</v>
      </c>
      <c r="J68" s="84">
        <f t="shared" si="3"/>
        <v>0.12063314147158741</v>
      </c>
    </row>
    <row r="69" spans="1:10" s="85" customFormat="1" ht="27" customHeight="1" x14ac:dyDescent="0.2">
      <c r="A69" s="109"/>
      <c r="B69" s="65" t="s">
        <v>1168</v>
      </c>
      <c r="C69" s="121" t="s">
        <v>1223</v>
      </c>
      <c r="D69" s="125"/>
      <c r="E69" s="118"/>
      <c r="F69" s="119"/>
      <c r="G69" s="69">
        <v>16308936.634314686</v>
      </c>
      <c r="H69" s="82">
        <v>15425478</v>
      </c>
      <c r="I69" s="69">
        <f t="shared" si="2"/>
        <v>883458.63431468606</v>
      </c>
      <c r="J69" s="70">
        <f t="shared" si="3"/>
        <v>5.7272690954191893E-2</v>
      </c>
    </row>
    <row r="70" spans="1:10" s="63" customFormat="1" ht="27" customHeight="1" x14ac:dyDescent="0.2">
      <c r="A70" s="109"/>
      <c r="B70" s="65" t="s">
        <v>1170</v>
      </c>
      <c r="C70" s="121" t="s">
        <v>1224</v>
      </c>
      <c r="D70" s="111"/>
      <c r="E70" s="121"/>
      <c r="F70" s="123"/>
      <c r="G70" s="69">
        <f>SUM(G71:G73)</f>
        <v>16305591</v>
      </c>
      <c r="H70" s="69">
        <f>SUM(H71:H73)</f>
        <v>16305591</v>
      </c>
      <c r="I70" s="69">
        <f t="shared" si="2"/>
        <v>0</v>
      </c>
      <c r="J70" s="70">
        <f t="shared" si="3"/>
        <v>0</v>
      </c>
    </row>
    <row r="71" spans="1:10" s="85" customFormat="1" ht="27" customHeight="1" x14ac:dyDescent="0.2">
      <c r="A71" s="109"/>
      <c r="B71" s="79"/>
      <c r="C71" s="122"/>
      <c r="D71" s="79" t="s">
        <v>1137</v>
      </c>
      <c r="E71" s="80" t="s">
        <v>1225</v>
      </c>
      <c r="F71" s="124"/>
      <c r="G71" s="82">
        <v>1670502</v>
      </c>
      <c r="H71" s="82">
        <v>1670502</v>
      </c>
      <c r="I71" s="83">
        <f t="shared" si="2"/>
        <v>0</v>
      </c>
      <c r="J71" s="84">
        <f t="shared" si="3"/>
        <v>0</v>
      </c>
    </row>
    <row r="72" spans="1:10" s="63" customFormat="1" ht="27" customHeight="1" x14ac:dyDescent="0.2">
      <c r="A72" s="101"/>
      <c r="B72" s="65"/>
      <c r="C72" s="121"/>
      <c r="D72" s="79" t="s">
        <v>1139</v>
      </c>
      <c r="E72" s="80" t="s">
        <v>1226</v>
      </c>
      <c r="F72" s="123"/>
      <c r="G72" s="82">
        <v>9361539</v>
      </c>
      <c r="H72" s="82">
        <v>9361539</v>
      </c>
      <c r="I72" s="82">
        <f t="shared" si="2"/>
        <v>0</v>
      </c>
      <c r="J72" s="70">
        <f t="shared" si="3"/>
        <v>0</v>
      </c>
    </row>
    <row r="73" spans="1:10" s="63" customFormat="1" ht="27" customHeight="1" x14ac:dyDescent="0.2">
      <c r="A73" s="101"/>
      <c r="B73" s="65"/>
      <c r="C73" s="121"/>
      <c r="D73" s="79" t="s">
        <v>1152</v>
      </c>
      <c r="E73" s="80" t="s">
        <v>1227</v>
      </c>
      <c r="F73" s="123"/>
      <c r="G73" s="82">
        <v>5273550</v>
      </c>
      <c r="H73" s="82">
        <v>5273550</v>
      </c>
      <c r="I73" s="69">
        <f t="shared" si="2"/>
        <v>0</v>
      </c>
      <c r="J73" s="70">
        <f t="shared" si="3"/>
        <v>0</v>
      </c>
    </row>
    <row r="74" spans="1:10" s="63" customFormat="1" ht="27" customHeight="1" x14ac:dyDescent="0.2">
      <c r="A74" s="101"/>
      <c r="B74" s="65" t="s">
        <v>1172</v>
      </c>
      <c r="C74" s="121" t="s">
        <v>1228</v>
      </c>
      <c r="D74" s="111"/>
      <c r="E74" s="121"/>
      <c r="F74" s="123"/>
      <c r="G74" s="68">
        <v>0</v>
      </c>
      <c r="H74" s="68">
        <v>1060298</v>
      </c>
      <c r="I74" s="69">
        <f t="shared" si="2"/>
        <v>-1060298</v>
      </c>
      <c r="J74" s="70">
        <f t="shared" si="3"/>
        <v>-1</v>
      </c>
    </row>
    <row r="75" spans="1:10" s="63" customFormat="1" ht="27" customHeight="1" x14ac:dyDescent="0.2">
      <c r="A75" s="101"/>
      <c r="B75" s="65" t="s">
        <v>1229</v>
      </c>
      <c r="C75" s="121" t="s">
        <v>1230</v>
      </c>
      <c r="D75" s="111"/>
      <c r="E75" s="121"/>
      <c r="F75" s="123"/>
      <c r="G75" s="69">
        <f>SUM(G76:G77)</f>
        <v>0</v>
      </c>
      <c r="H75" s="69">
        <f>SUM(H76:H77)</f>
        <v>-9219325</v>
      </c>
      <c r="I75" s="69">
        <f t="shared" si="2"/>
        <v>9219325</v>
      </c>
      <c r="J75" s="70">
        <f t="shared" si="3"/>
        <v>-1</v>
      </c>
    </row>
    <row r="76" spans="1:10" s="85" customFormat="1" ht="27" customHeight="1" x14ac:dyDescent="0.2">
      <c r="A76" s="126"/>
      <c r="B76" s="115"/>
      <c r="C76" s="122"/>
      <c r="D76" s="79" t="s">
        <v>1137</v>
      </c>
      <c r="E76" s="122" t="s">
        <v>1231</v>
      </c>
      <c r="F76" s="124"/>
      <c r="G76" s="82">
        <v>0</v>
      </c>
      <c r="H76" s="82">
        <v>-3330507</v>
      </c>
      <c r="I76" s="83">
        <f t="shared" si="2"/>
        <v>3330507</v>
      </c>
      <c r="J76" s="84">
        <f t="shared" si="3"/>
        <v>-1</v>
      </c>
    </row>
    <row r="77" spans="1:10" s="85" customFormat="1" ht="27" customHeight="1" x14ac:dyDescent="0.2">
      <c r="A77" s="126"/>
      <c r="B77" s="115"/>
      <c r="C77" s="122"/>
      <c r="D77" s="79" t="s">
        <v>1139</v>
      </c>
      <c r="E77" s="122" t="s">
        <v>1232</v>
      </c>
      <c r="F77" s="124"/>
      <c r="G77" s="82">
        <v>0</v>
      </c>
      <c r="H77" s="82">
        <v>-5888818</v>
      </c>
      <c r="I77" s="83">
        <f t="shared" si="2"/>
        <v>5888818</v>
      </c>
      <c r="J77" s="84">
        <f t="shared" si="3"/>
        <v>-1</v>
      </c>
    </row>
    <row r="78" spans="1:10" s="63" customFormat="1" ht="27" customHeight="1" x14ac:dyDescent="0.2">
      <c r="A78" s="126"/>
      <c r="B78" s="65" t="s">
        <v>1233</v>
      </c>
      <c r="C78" s="121" t="s">
        <v>1234</v>
      </c>
      <c r="D78" s="111"/>
      <c r="E78" s="121"/>
      <c r="F78" s="123"/>
      <c r="G78" s="69">
        <f>SUM(G79:G82)</f>
        <v>17373209</v>
      </c>
      <c r="H78" s="69">
        <f>SUM(H79:H82)</f>
        <v>18241309</v>
      </c>
      <c r="I78" s="69">
        <f t="shared" si="2"/>
        <v>-868100</v>
      </c>
      <c r="J78" s="70">
        <f t="shared" si="3"/>
        <v>-4.758978645666273E-2</v>
      </c>
    </row>
    <row r="79" spans="1:10" s="85" customFormat="1" ht="27" customHeight="1" x14ac:dyDescent="0.2">
      <c r="A79" s="126"/>
      <c r="B79" s="115"/>
      <c r="C79" s="122"/>
      <c r="D79" s="79" t="s">
        <v>1137</v>
      </c>
      <c r="E79" s="122" t="s">
        <v>1235</v>
      </c>
      <c r="F79" s="124"/>
      <c r="G79" s="82">
        <v>4450000</v>
      </c>
      <c r="H79" s="82">
        <v>5666847</v>
      </c>
      <c r="I79" s="83">
        <f t="shared" si="2"/>
        <v>-1216847</v>
      </c>
      <c r="J79" s="84">
        <f t="shared" si="3"/>
        <v>-0.21473087238811989</v>
      </c>
    </row>
    <row r="80" spans="1:10" s="85" customFormat="1" ht="27" customHeight="1" x14ac:dyDescent="0.2">
      <c r="A80" s="126"/>
      <c r="B80" s="115"/>
      <c r="C80" s="122"/>
      <c r="D80" s="79" t="s">
        <v>1139</v>
      </c>
      <c r="E80" s="122" t="s">
        <v>1236</v>
      </c>
      <c r="F80" s="124"/>
      <c r="G80" s="82">
        <v>998963</v>
      </c>
      <c r="H80" s="82">
        <v>998963</v>
      </c>
      <c r="I80" s="83">
        <f t="shared" si="2"/>
        <v>0</v>
      </c>
      <c r="J80" s="84">
        <f t="shared" si="3"/>
        <v>0</v>
      </c>
    </row>
    <row r="81" spans="1:10" s="85" customFormat="1" ht="27" customHeight="1" x14ac:dyDescent="0.2">
      <c r="A81" s="126"/>
      <c r="B81" s="115"/>
      <c r="C81" s="122"/>
      <c r="D81" s="79" t="s">
        <v>1152</v>
      </c>
      <c r="E81" s="122" t="s">
        <v>1237</v>
      </c>
      <c r="F81" s="124"/>
      <c r="G81" s="82">
        <v>2943850</v>
      </c>
      <c r="H81" s="82">
        <v>5874470</v>
      </c>
      <c r="I81" s="83">
        <f t="shared" si="2"/>
        <v>-2930620</v>
      </c>
      <c r="J81" s="84">
        <f t="shared" si="3"/>
        <v>-0.49887394096829163</v>
      </c>
    </row>
    <row r="82" spans="1:10" s="85" customFormat="1" ht="27" customHeight="1" x14ac:dyDescent="0.2">
      <c r="A82" s="126"/>
      <c r="B82" s="115"/>
      <c r="C82" s="122"/>
      <c r="D82" s="79" t="s">
        <v>1158</v>
      </c>
      <c r="E82" s="122" t="s">
        <v>1238</v>
      </c>
      <c r="F82" s="124"/>
      <c r="G82" s="82">
        <v>8980396</v>
      </c>
      <c r="H82" s="82">
        <v>5701029</v>
      </c>
      <c r="I82" s="83">
        <f t="shared" si="2"/>
        <v>3279367</v>
      </c>
      <c r="J82" s="84">
        <f t="shared" si="3"/>
        <v>0.57522370084418095</v>
      </c>
    </row>
    <row r="83" spans="1:10" s="63" customFormat="1" ht="27" customHeight="1" x14ac:dyDescent="0.2">
      <c r="A83" s="106"/>
      <c r="B83" s="179" t="s">
        <v>1239</v>
      </c>
      <c r="C83" s="179"/>
      <c r="D83" s="179"/>
      <c r="E83" s="179"/>
      <c r="F83" s="180"/>
      <c r="G83" s="107">
        <f>G36+G39+G57+G61+G62+G63+G69+G70+G74+G75+G78</f>
        <v>1372778525.159529</v>
      </c>
      <c r="H83" s="107">
        <f>H36+H39+H57+H61+H62+H63+H69+H70+H74+H75+H78</f>
        <v>1329458657</v>
      </c>
      <c r="I83" s="107">
        <f t="shared" si="2"/>
        <v>43319868.159528971</v>
      </c>
      <c r="J83" s="108">
        <f t="shared" si="3"/>
        <v>3.2584592180762317E-2</v>
      </c>
    </row>
    <row r="84" spans="1:10" s="85" customFormat="1" ht="9" customHeight="1" thickBot="1" x14ac:dyDescent="0.25">
      <c r="A84" s="126"/>
      <c r="B84" s="79"/>
      <c r="C84" s="122"/>
      <c r="D84" s="116"/>
      <c r="E84" s="122"/>
      <c r="F84" s="124"/>
      <c r="G84" s="82"/>
      <c r="H84" s="82"/>
      <c r="I84" s="83"/>
      <c r="J84" s="84"/>
    </row>
    <row r="85" spans="1:10" s="129" customFormat="1" ht="27" customHeight="1" thickTop="1" thickBot="1" x14ac:dyDescent="0.25">
      <c r="A85" s="181" t="s">
        <v>1240</v>
      </c>
      <c r="B85" s="182"/>
      <c r="C85" s="182"/>
      <c r="D85" s="182"/>
      <c r="E85" s="182"/>
      <c r="F85" s="183"/>
      <c r="G85" s="127">
        <f>G33-G83</f>
        <v>-19774140.225566387</v>
      </c>
      <c r="H85" s="127">
        <f>H33-H83</f>
        <v>17705547</v>
      </c>
      <c r="I85" s="127">
        <f>G85-H85</f>
        <v>-37479687.225566387</v>
      </c>
      <c r="J85" s="128">
        <f>IF(H85=0,"-    ",I85/H85)</f>
        <v>-2.1168330594681084</v>
      </c>
    </row>
    <row r="86" spans="1:10" s="129" customFormat="1" ht="9" customHeight="1" thickTop="1" x14ac:dyDescent="0.2">
      <c r="A86" s="130"/>
      <c r="B86" s="131"/>
      <c r="C86" s="131"/>
      <c r="D86" s="132"/>
      <c r="E86" s="133"/>
      <c r="F86" s="134"/>
      <c r="G86" s="135"/>
      <c r="H86" s="135"/>
      <c r="I86" s="136"/>
      <c r="J86" s="137"/>
    </row>
    <row r="87" spans="1:10" s="63" customFormat="1" ht="27" customHeight="1" x14ac:dyDescent="0.2">
      <c r="A87" s="64" t="s">
        <v>1241</v>
      </c>
      <c r="B87" s="110" t="s">
        <v>1242</v>
      </c>
      <c r="C87" s="111"/>
      <c r="D87" s="110"/>
      <c r="E87" s="121"/>
      <c r="F87" s="123"/>
      <c r="G87" s="68"/>
      <c r="H87" s="68"/>
      <c r="I87" s="69"/>
      <c r="J87" s="70"/>
    </row>
    <row r="88" spans="1:10" s="63" customFormat="1" ht="27" customHeight="1" x14ac:dyDescent="0.2">
      <c r="A88" s="101"/>
      <c r="B88" s="65" t="s">
        <v>1135</v>
      </c>
      <c r="C88" s="121" t="s">
        <v>1243</v>
      </c>
      <c r="D88" s="111"/>
      <c r="E88" s="121"/>
      <c r="F88" s="123"/>
      <c r="G88" s="68">
        <v>1877</v>
      </c>
      <c r="H88" s="68">
        <v>1877</v>
      </c>
      <c r="I88" s="69">
        <f>G88-H88</f>
        <v>0</v>
      </c>
      <c r="J88" s="70">
        <f>IF(H88=0,"-    ",I88/H88)</f>
        <v>0</v>
      </c>
    </row>
    <row r="89" spans="1:10" s="63" customFormat="1" ht="27" customHeight="1" x14ac:dyDescent="0.2">
      <c r="A89" s="101"/>
      <c r="B89" s="65" t="s">
        <v>1142</v>
      </c>
      <c r="C89" s="121" t="s">
        <v>1244</v>
      </c>
      <c r="D89" s="111"/>
      <c r="E89" s="121"/>
      <c r="F89" s="123"/>
      <c r="G89" s="68">
        <v>1492441.08</v>
      </c>
      <c r="H89" s="68">
        <v>1669326</v>
      </c>
      <c r="I89" s="69">
        <f>G89-H89</f>
        <v>-176884.91999999993</v>
      </c>
      <c r="J89" s="70">
        <f>IF(H89=0,"-    ",I89/H89)</f>
        <v>-0.10596187922550773</v>
      </c>
    </row>
    <row r="90" spans="1:10" s="63" customFormat="1" ht="27" customHeight="1" x14ac:dyDescent="0.2">
      <c r="A90" s="106"/>
      <c r="B90" s="179" t="s">
        <v>1245</v>
      </c>
      <c r="C90" s="179"/>
      <c r="D90" s="179"/>
      <c r="E90" s="179"/>
      <c r="F90" s="180"/>
      <c r="G90" s="107">
        <f>+G88-G89</f>
        <v>-1490564.08</v>
      </c>
      <c r="H90" s="107">
        <f>+H88-H89</f>
        <v>-1667449</v>
      </c>
      <c r="I90" s="107">
        <f>G90-H90</f>
        <v>176884.91999999993</v>
      </c>
      <c r="J90" s="108">
        <f>IF(H90=0,"-    ",I90/H90)</f>
        <v>-0.10608115750466726</v>
      </c>
    </row>
    <row r="91" spans="1:10" s="85" customFormat="1" ht="9" customHeight="1" x14ac:dyDescent="0.2">
      <c r="A91" s="109"/>
      <c r="B91" s="79"/>
      <c r="C91" s="122"/>
      <c r="D91" s="114"/>
      <c r="E91" s="122"/>
      <c r="F91" s="124"/>
      <c r="G91" s="82"/>
      <c r="H91" s="82"/>
      <c r="I91" s="83"/>
      <c r="J91" s="84"/>
    </row>
    <row r="92" spans="1:10" s="63" customFormat="1" ht="27" customHeight="1" x14ac:dyDescent="0.2">
      <c r="A92" s="64" t="s">
        <v>1246</v>
      </c>
      <c r="B92" s="110" t="s">
        <v>1247</v>
      </c>
      <c r="C92" s="111"/>
      <c r="D92" s="66"/>
      <c r="E92" s="121"/>
      <c r="F92" s="123"/>
      <c r="G92" s="68"/>
      <c r="H92" s="68"/>
      <c r="I92" s="69"/>
      <c r="J92" s="70"/>
    </row>
    <row r="93" spans="1:10" s="63" customFormat="1" ht="27" customHeight="1" x14ac:dyDescent="0.2">
      <c r="A93" s="101"/>
      <c r="B93" s="65" t="s">
        <v>1135</v>
      </c>
      <c r="C93" s="110" t="s">
        <v>1248</v>
      </c>
      <c r="D93" s="111"/>
      <c r="E93" s="66"/>
      <c r="F93" s="67"/>
      <c r="G93" s="68">
        <v>0</v>
      </c>
      <c r="H93" s="68">
        <v>0</v>
      </c>
      <c r="I93" s="69">
        <f>G93-H93</f>
        <v>0</v>
      </c>
      <c r="J93" s="70" t="str">
        <f>IF(H93=0,"-    ",I93/H93)</f>
        <v xml:space="preserve">-    </v>
      </c>
    </row>
    <row r="94" spans="1:10" s="63" customFormat="1" ht="27" customHeight="1" x14ac:dyDescent="0.2">
      <c r="A94" s="101"/>
      <c r="B94" s="65" t="s">
        <v>1142</v>
      </c>
      <c r="C94" s="110" t="s">
        <v>1249</v>
      </c>
      <c r="D94" s="111"/>
      <c r="E94" s="66"/>
      <c r="F94" s="67"/>
      <c r="G94" s="68">
        <v>0</v>
      </c>
      <c r="H94" s="68">
        <v>0</v>
      </c>
      <c r="I94" s="69">
        <f>G94-H94</f>
        <v>0</v>
      </c>
      <c r="J94" s="70" t="str">
        <f>IF(H94=0,"-    ",I94/H94)</f>
        <v xml:space="preserve">-    </v>
      </c>
    </row>
    <row r="95" spans="1:10" s="63" customFormat="1" ht="27" customHeight="1" x14ac:dyDescent="0.2">
      <c r="A95" s="106"/>
      <c r="B95" s="179" t="s">
        <v>1250</v>
      </c>
      <c r="C95" s="179"/>
      <c r="D95" s="179"/>
      <c r="E95" s="179"/>
      <c r="F95" s="180"/>
      <c r="G95" s="138">
        <f>G93+G94</f>
        <v>0</v>
      </c>
      <c r="H95" s="138">
        <f>H93+H94</f>
        <v>0</v>
      </c>
      <c r="I95" s="107">
        <f>G95-H95</f>
        <v>0</v>
      </c>
      <c r="J95" s="108" t="str">
        <f>IF(H95=0,"-    ",I95/H95)</f>
        <v xml:space="preserve">-    </v>
      </c>
    </row>
    <row r="96" spans="1:10" s="85" customFormat="1" ht="9" customHeight="1" x14ac:dyDescent="0.2">
      <c r="A96" s="109"/>
      <c r="B96" s="79"/>
      <c r="C96" s="116"/>
      <c r="D96" s="114"/>
      <c r="E96" s="80"/>
      <c r="F96" s="81"/>
      <c r="G96" s="82"/>
      <c r="H96" s="82"/>
      <c r="I96" s="83"/>
      <c r="J96" s="84"/>
    </row>
    <row r="97" spans="1:10" s="63" customFormat="1" ht="27" customHeight="1" x14ac:dyDescent="0.2">
      <c r="A97" s="64" t="s">
        <v>1251</v>
      </c>
      <c r="B97" s="110" t="s">
        <v>1252</v>
      </c>
      <c r="C97" s="111"/>
      <c r="D97" s="66"/>
      <c r="E97" s="121"/>
      <c r="F97" s="123"/>
      <c r="G97" s="68"/>
      <c r="H97" s="68"/>
      <c r="I97" s="69"/>
      <c r="J97" s="70"/>
    </row>
    <row r="98" spans="1:10" s="63" customFormat="1" ht="27" customHeight="1" x14ac:dyDescent="0.2">
      <c r="A98" s="101"/>
      <c r="B98" s="65" t="s">
        <v>1135</v>
      </c>
      <c r="C98" s="110" t="s">
        <v>1253</v>
      </c>
      <c r="D98" s="111"/>
      <c r="E98" s="66"/>
      <c r="F98" s="67"/>
      <c r="G98" s="69">
        <f>SUM(G99:G100)</f>
        <v>26875603.170000002</v>
      </c>
      <c r="H98" s="69">
        <f>SUM(H99:H100)</f>
        <v>6565648</v>
      </c>
      <c r="I98" s="69">
        <f t="shared" ref="I98:I104" si="4">G98-H98</f>
        <v>20309955.170000002</v>
      </c>
      <c r="J98" s="70">
        <f t="shared" ref="J98:J104" si="5">IF(H98=0,"-    ",I98/H98)</f>
        <v>3.0933664384688306</v>
      </c>
    </row>
    <row r="99" spans="1:10" s="85" customFormat="1" ht="27" customHeight="1" x14ac:dyDescent="0.2">
      <c r="A99" s="109"/>
      <c r="B99" s="115"/>
      <c r="C99" s="122"/>
      <c r="D99" s="79" t="s">
        <v>1137</v>
      </c>
      <c r="E99" s="116" t="s">
        <v>1254</v>
      </c>
      <c r="F99" s="124"/>
      <c r="G99" s="82">
        <v>2837</v>
      </c>
      <c r="H99" s="82">
        <v>0</v>
      </c>
      <c r="I99" s="83">
        <f t="shared" si="4"/>
        <v>2837</v>
      </c>
      <c r="J99" s="84" t="str">
        <f t="shared" si="5"/>
        <v xml:space="preserve">-    </v>
      </c>
    </row>
    <row r="100" spans="1:10" s="85" customFormat="1" ht="27" customHeight="1" x14ac:dyDescent="0.2">
      <c r="A100" s="109"/>
      <c r="B100" s="115"/>
      <c r="C100" s="122"/>
      <c r="D100" s="79" t="s">
        <v>1139</v>
      </c>
      <c r="E100" s="122" t="s">
        <v>1255</v>
      </c>
      <c r="F100" s="124"/>
      <c r="G100" s="82">
        <v>26872766.170000002</v>
      </c>
      <c r="H100" s="82">
        <v>6565648</v>
      </c>
      <c r="I100" s="83">
        <f t="shared" si="4"/>
        <v>20307118.170000002</v>
      </c>
      <c r="J100" s="84">
        <f t="shared" si="5"/>
        <v>3.0929343409820329</v>
      </c>
    </row>
    <row r="101" spans="1:10" s="63" customFormat="1" ht="27" customHeight="1" x14ac:dyDescent="0.2">
      <c r="A101" s="101"/>
      <c r="B101" s="65" t="s">
        <v>1142</v>
      </c>
      <c r="C101" s="110" t="s">
        <v>1256</v>
      </c>
      <c r="D101" s="111"/>
      <c r="E101" s="66"/>
      <c r="F101" s="67"/>
      <c r="G101" s="69">
        <f>SUM(G102:G103)</f>
        <v>1418219.12</v>
      </c>
      <c r="H101" s="69">
        <f>SUM(H102:H103)</f>
        <v>3075221</v>
      </c>
      <c r="I101" s="69">
        <f t="shared" si="4"/>
        <v>-1657001.88</v>
      </c>
      <c r="J101" s="70">
        <f t="shared" si="5"/>
        <v>-0.53882367478629989</v>
      </c>
    </row>
    <row r="102" spans="1:10" s="85" customFormat="1" ht="27" customHeight="1" x14ac:dyDescent="0.2">
      <c r="A102" s="109"/>
      <c r="B102" s="115"/>
      <c r="C102" s="122"/>
      <c r="D102" s="79" t="s">
        <v>1137</v>
      </c>
      <c r="E102" s="116" t="s">
        <v>1257</v>
      </c>
      <c r="F102" s="124"/>
      <c r="G102" s="82">
        <v>0</v>
      </c>
      <c r="H102" s="82">
        <v>986861</v>
      </c>
      <c r="I102" s="83">
        <f t="shared" si="4"/>
        <v>-986861</v>
      </c>
      <c r="J102" s="84">
        <f t="shared" si="5"/>
        <v>-1</v>
      </c>
    </row>
    <row r="103" spans="1:10" s="85" customFormat="1" ht="27" customHeight="1" x14ac:dyDescent="0.2">
      <c r="A103" s="109"/>
      <c r="B103" s="115"/>
      <c r="C103" s="122"/>
      <c r="D103" s="79" t="s">
        <v>1139</v>
      </c>
      <c r="E103" s="122" t="s">
        <v>1258</v>
      </c>
      <c r="F103" s="124"/>
      <c r="G103" s="82">
        <v>1418219.12</v>
      </c>
      <c r="H103" s="82">
        <v>2088360</v>
      </c>
      <c r="I103" s="83">
        <f t="shared" si="4"/>
        <v>-670140.87999999989</v>
      </c>
      <c r="J103" s="84">
        <f t="shared" si="5"/>
        <v>-0.32089337087475334</v>
      </c>
    </row>
    <row r="104" spans="1:10" s="63" customFormat="1" ht="27" customHeight="1" x14ac:dyDescent="0.2">
      <c r="A104" s="106"/>
      <c r="B104" s="179" t="s">
        <v>1259</v>
      </c>
      <c r="C104" s="179"/>
      <c r="D104" s="179"/>
      <c r="E104" s="179"/>
      <c r="F104" s="180"/>
      <c r="G104" s="107">
        <f>G98-G101</f>
        <v>25457384.050000001</v>
      </c>
      <c r="H104" s="107">
        <f>H98-H101</f>
        <v>3490427</v>
      </c>
      <c r="I104" s="107">
        <f t="shared" si="4"/>
        <v>21966957.050000001</v>
      </c>
      <c r="J104" s="108">
        <f t="shared" si="5"/>
        <v>6.2934870289508993</v>
      </c>
    </row>
    <row r="105" spans="1:10" s="85" customFormat="1" ht="9" customHeight="1" thickBot="1" x14ac:dyDescent="0.25">
      <c r="A105" s="126"/>
      <c r="B105" s="79"/>
      <c r="C105" s="122"/>
      <c r="D105" s="116"/>
      <c r="E105" s="122"/>
      <c r="F105" s="124"/>
      <c r="G105" s="82"/>
      <c r="H105" s="82"/>
      <c r="I105" s="83"/>
      <c r="J105" s="84"/>
    </row>
    <row r="106" spans="1:10" s="129" customFormat="1" ht="27" customHeight="1" thickTop="1" thickBot="1" x14ac:dyDescent="0.25">
      <c r="A106" s="181" t="s">
        <v>1260</v>
      </c>
      <c r="B106" s="182"/>
      <c r="C106" s="182"/>
      <c r="D106" s="182"/>
      <c r="E106" s="182"/>
      <c r="F106" s="183"/>
      <c r="G106" s="127">
        <f>G85+G90+G95+G104</f>
        <v>4192679.7444336154</v>
      </c>
      <c r="H106" s="127">
        <f>H85+H90+H95+H104</f>
        <v>19528525</v>
      </c>
      <c r="I106" s="127">
        <f>G106-H106</f>
        <v>-15335845.255566385</v>
      </c>
      <c r="J106" s="128">
        <f>IF(H106=0,"-    ",I106/H106)</f>
        <v>-0.78530484281666868</v>
      </c>
    </row>
    <row r="107" spans="1:10" s="129" customFormat="1" ht="9" customHeight="1" thickTop="1" x14ac:dyDescent="0.2">
      <c r="A107" s="130"/>
      <c r="B107" s="131"/>
      <c r="C107" s="131"/>
      <c r="D107" s="132"/>
      <c r="E107" s="133"/>
      <c r="F107" s="134"/>
      <c r="G107" s="135"/>
      <c r="H107" s="135"/>
      <c r="I107" s="136"/>
      <c r="J107" s="137"/>
    </row>
    <row r="108" spans="1:10" s="63" customFormat="1" ht="27" customHeight="1" x14ac:dyDescent="0.2">
      <c r="A108" s="64" t="s">
        <v>1261</v>
      </c>
      <c r="B108" s="110" t="s">
        <v>1262</v>
      </c>
      <c r="C108" s="111"/>
      <c r="D108" s="110"/>
      <c r="E108" s="121"/>
      <c r="F108" s="123"/>
      <c r="G108" s="68"/>
      <c r="H108" s="68"/>
      <c r="I108" s="69"/>
      <c r="J108" s="70"/>
    </row>
    <row r="109" spans="1:10" s="63" customFormat="1" ht="27" customHeight="1" x14ac:dyDescent="0.2">
      <c r="A109" s="101"/>
      <c r="B109" s="65" t="s">
        <v>1135</v>
      </c>
      <c r="C109" s="121" t="s">
        <v>1263</v>
      </c>
      <c r="D109" s="111"/>
      <c r="E109" s="121"/>
      <c r="F109" s="123"/>
      <c r="G109" s="69">
        <f>SUM(G110:G113)</f>
        <v>19311968.17757548</v>
      </c>
      <c r="H109" s="69">
        <f>SUM(H110:H113)</f>
        <v>18642537</v>
      </c>
      <c r="I109" s="69">
        <f t="shared" ref="I109:I116" si="6">G109-H109</f>
        <v>669431.17757548019</v>
      </c>
      <c r="J109" s="70">
        <f t="shared" ref="J109:J116" si="7">IF(H109=0,"-    ",I109/H109)</f>
        <v>3.5908802411146093E-2</v>
      </c>
    </row>
    <row r="110" spans="1:10" s="85" customFormat="1" ht="27" customHeight="1" x14ac:dyDescent="0.2">
      <c r="A110" s="126"/>
      <c r="B110" s="115"/>
      <c r="C110" s="122"/>
      <c r="D110" s="79" t="s">
        <v>1137</v>
      </c>
      <c r="E110" s="122" t="s">
        <v>1264</v>
      </c>
      <c r="F110" s="124"/>
      <c r="G110" s="82">
        <v>16963303.800000001</v>
      </c>
      <c r="H110" s="82">
        <v>16419501</v>
      </c>
      <c r="I110" s="83">
        <f t="shared" si="6"/>
        <v>543802.80000000075</v>
      </c>
      <c r="J110" s="84">
        <f t="shared" si="7"/>
        <v>3.3119325611661449E-2</v>
      </c>
    </row>
    <row r="111" spans="1:10" s="85" customFormat="1" ht="27" customHeight="1" x14ac:dyDescent="0.2">
      <c r="A111" s="126"/>
      <c r="B111" s="115"/>
      <c r="C111" s="122"/>
      <c r="D111" s="79" t="s">
        <v>1139</v>
      </c>
      <c r="E111" s="122" t="s">
        <v>1265</v>
      </c>
      <c r="F111" s="124"/>
      <c r="G111" s="82">
        <v>2088439.9424374343</v>
      </c>
      <c r="H111" s="82">
        <v>2010904</v>
      </c>
      <c r="I111" s="83">
        <f t="shared" si="6"/>
        <v>77535.942437434336</v>
      </c>
      <c r="J111" s="84">
        <f t="shared" si="7"/>
        <v>3.8557754342044344E-2</v>
      </c>
    </row>
    <row r="112" spans="1:10" s="85" customFormat="1" ht="27" customHeight="1" x14ac:dyDescent="0.2">
      <c r="A112" s="126"/>
      <c r="B112" s="115"/>
      <c r="C112" s="122"/>
      <c r="D112" s="79" t="s">
        <v>1152</v>
      </c>
      <c r="E112" s="122" t="s">
        <v>1266</v>
      </c>
      <c r="F112" s="124"/>
      <c r="G112" s="82">
        <v>260224.43513804601</v>
      </c>
      <c r="H112" s="82">
        <v>212132</v>
      </c>
      <c r="I112" s="83">
        <f t="shared" si="6"/>
        <v>48092.435138046014</v>
      </c>
      <c r="J112" s="84">
        <f t="shared" si="7"/>
        <v>0.22670995011618245</v>
      </c>
    </row>
    <row r="113" spans="1:10" s="85" customFormat="1" ht="27" customHeight="1" x14ac:dyDescent="0.2">
      <c r="A113" s="126"/>
      <c r="B113" s="115"/>
      <c r="C113" s="122"/>
      <c r="D113" s="79" t="s">
        <v>1158</v>
      </c>
      <c r="E113" s="122" t="s">
        <v>1267</v>
      </c>
      <c r="F113" s="124"/>
      <c r="G113" s="82">
        <v>0</v>
      </c>
      <c r="H113" s="82">
        <v>0</v>
      </c>
      <c r="I113" s="83">
        <f t="shared" si="6"/>
        <v>0</v>
      </c>
      <c r="J113" s="84" t="str">
        <f t="shared" si="7"/>
        <v xml:space="preserve">-    </v>
      </c>
    </row>
    <row r="114" spans="1:10" s="63" customFormat="1" ht="27" customHeight="1" x14ac:dyDescent="0.2">
      <c r="A114" s="101"/>
      <c r="B114" s="65" t="s">
        <v>1142</v>
      </c>
      <c r="C114" s="121" t="s">
        <v>1268</v>
      </c>
      <c r="D114" s="111"/>
      <c r="E114" s="121"/>
      <c r="F114" s="123"/>
      <c r="G114" s="68">
        <v>216678</v>
      </c>
      <c r="H114" s="68">
        <v>216678</v>
      </c>
      <c r="I114" s="69">
        <f t="shared" si="6"/>
        <v>0</v>
      </c>
      <c r="J114" s="70">
        <f t="shared" si="7"/>
        <v>0</v>
      </c>
    </row>
    <row r="115" spans="1:10" s="63" customFormat="1" ht="27" customHeight="1" x14ac:dyDescent="0.2">
      <c r="A115" s="101"/>
      <c r="B115" s="65" t="s">
        <v>1144</v>
      </c>
      <c r="C115" s="121" t="s">
        <v>1269</v>
      </c>
      <c r="D115" s="111"/>
      <c r="E115" s="121"/>
      <c r="F115" s="123"/>
      <c r="G115" s="68">
        <v>0</v>
      </c>
      <c r="H115" s="68">
        <v>656795</v>
      </c>
      <c r="I115" s="69">
        <f t="shared" si="6"/>
        <v>-656795</v>
      </c>
      <c r="J115" s="70">
        <f t="shared" si="7"/>
        <v>-1</v>
      </c>
    </row>
    <row r="116" spans="1:10" s="63" customFormat="1" ht="27" customHeight="1" x14ac:dyDescent="0.2">
      <c r="A116" s="106"/>
      <c r="B116" s="179" t="s">
        <v>1270</v>
      </c>
      <c r="C116" s="179"/>
      <c r="D116" s="179"/>
      <c r="E116" s="179"/>
      <c r="F116" s="180"/>
      <c r="G116" s="107">
        <f>G109+G114+G115</f>
        <v>19528646.17757548</v>
      </c>
      <c r="H116" s="107">
        <f>H109+H114+H115</f>
        <v>19516010</v>
      </c>
      <c r="I116" s="107">
        <f t="shared" si="6"/>
        <v>12636.177575480193</v>
      </c>
      <c r="J116" s="108">
        <f t="shared" si="7"/>
        <v>6.4747751079653033E-4</v>
      </c>
    </row>
    <row r="117" spans="1:10" s="85" customFormat="1" ht="9" customHeight="1" x14ac:dyDescent="0.2">
      <c r="A117" s="126"/>
      <c r="B117" s="79"/>
      <c r="C117" s="122"/>
      <c r="D117" s="116"/>
      <c r="E117" s="122"/>
      <c r="F117" s="124"/>
      <c r="G117" s="82"/>
      <c r="H117" s="82"/>
      <c r="I117" s="83"/>
      <c r="J117" s="84"/>
    </row>
    <row r="118" spans="1:10" s="129" customFormat="1" ht="27" customHeight="1" x14ac:dyDescent="0.2">
      <c r="A118" s="64" t="s">
        <v>1271</v>
      </c>
      <c r="B118" s="110"/>
      <c r="C118" s="111"/>
      <c r="D118" s="110"/>
      <c r="E118" s="121"/>
      <c r="F118" s="123"/>
      <c r="G118" s="69">
        <f>G106-G116</f>
        <v>-15335966.433141865</v>
      </c>
      <c r="H118" s="69">
        <f>H106-H116</f>
        <v>12515</v>
      </c>
      <c r="I118" s="69">
        <f>G118-H118</f>
        <v>-15348481.433141865</v>
      </c>
      <c r="J118" s="70">
        <f>IF(H118=0,"-    ",I118/H118)</f>
        <v>-1226.4068264595976</v>
      </c>
    </row>
    <row r="119" spans="1:10" s="85" customFormat="1" ht="9" customHeight="1" thickBot="1" x14ac:dyDescent="0.25">
      <c r="A119" s="139"/>
      <c r="B119" s="140"/>
      <c r="C119" s="141"/>
      <c r="D119" s="141"/>
      <c r="E119" s="142"/>
      <c r="F119" s="143"/>
      <c r="G119" s="144"/>
      <c r="H119" s="144"/>
      <c r="I119" s="145"/>
      <c r="J119" s="146"/>
    </row>
    <row r="120" spans="1:10" s="85" customFormat="1" x14ac:dyDescent="0.2">
      <c r="A120" s="147"/>
      <c r="B120" s="147"/>
      <c r="C120" s="148"/>
      <c r="D120" s="148"/>
      <c r="E120" s="149"/>
      <c r="F120" s="149"/>
      <c r="G120" s="150"/>
      <c r="H120" s="150"/>
      <c r="I120" s="151"/>
      <c r="J120" s="152"/>
    </row>
    <row r="121" spans="1:10" x14ac:dyDescent="0.25">
      <c r="A121" s="153"/>
      <c r="B121" s="153"/>
      <c r="F121" s="154"/>
      <c r="G121" s="155"/>
      <c r="H121" s="156"/>
    </row>
    <row r="122" spans="1:10" x14ac:dyDescent="0.25">
      <c r="A122" s="147"/>
      <c r="B122" s="147"/>
      <c r="C122" s="148"/>
      <c r="D122" s="148"/>
      <c r="E122" s="148"/>
      <c r="F122" s="157"/>
      <c r="G122" s="156"/>
      <c r="H122" s="156"/>
    </row>
    <row r="123" spans="1:10" x14ac:dyDescent="0.25">
      <c r="A123" s="147"/>
      <c r="B123" s="147"/>
      <c r="C123" s="148"/>
      <c r="D123" s="148"/>
      <c r="E123" s="148"/>
      <c r="F123" s="157"/>
      <c r="G123" s="156"/>
      <c r="H123" s="156"/>
    </row>
    <row r="124" spans="1:10" x14ac:dyDescent="0.25">
      <c r="A124" s="147"/>
      <c r="B124" s="147"/>
      <c r="C124" s="148"/>
      <c r="D124" s="148"/>
      <c r="E124" s="148"/>
      <c r="F124" s="157"/>
      <c r="G124" s="156"/>
      <c r="H124" s="156"/>
    </row>
    <row r="125" spans="1:10" x14ac:dyDescent="0.25">
      <c r="A125" s="147"/>
      <c r="B125" s="147"/>
      <c r="C125" s="148"/>
      <c r="D125" s="148"/>
      <c r="E125" s="148"/>
      <c r="F125" s="157"/>
      <c r="G125" s="156"/>
      <c r="H125" s="156"/>
    </row>
    <row r="126" spans="1:10" x14ac:dyDescent="0.25">
      <c r="A126" s="147"/>
      <c r="B126" s="147"/>
      <c r="C126" s="148"/>
      <c r="D126" s="148"/>
      <c r="E126" s="148"/>
      <c r="F126" s="157"/>
      <c r="G126" s="156"/>
      <c r="H126" s="156"/>
    </row>
    <row r="127" spans="1:10" x14ac:dyDescent="0.25">
      <c r="A127" s="147"/>
      <c r="B127" s="147"/>
      <c r="C127" s="148"/>
      <c r="D127" s="148"/>
      <c r="E127" s="148"/>
      <c r="F127" s="157"/>
      <c r="G127" s="156"/>
      <c r="H127" s="156"/>
    </row>
    <row r="128" spans="1:10" x14ac:dyDescent="0.25">
      <c r="A128" s="147"/>
      <c r="B128" s="147"/>
      <c r="C128" s="148"/>
      <c r="D128" s="148"/>
      <c r="E128" s="148"/>
      <c r="F128" s="157"/>
      <c r="G128" s="156"/>
      <c r="H128" s="156"/>
    </row>
    <row r="129" spans="1:10" x14ac:dyDescent="0.25">
      <c r="A129" s="147"/>
      <c r="B129" s="147"/>
      <c r="C129" s="148"/>
      <c r="D129" s="148"/>
      <c r="E129" s="148"/>
      <c r="F129" s="157"/>
      <c r="G129" s="156"/>
      <c r="H129" s="156"/>
    </row>
    <row r="130" spans="1:10" x14ac:dyDescent="0.25">
      <c r="A130" s="147"/>
      <c r="B130" s="147"/>
      <c r="C130" s="148"/>
      <c r="D130" s="148"/>
      <c r="E130" s="148"/>
      <c r="F130" s="157"/>
      <c r="G130" s="156"/>
      <c r="H130" s="156"/>
    </row>
    <row r="131" spans="1:10" x14ac:dyDescent="0.25">
      <c r="A131" s="147"/>
      <c r="B131" s="147"/>
      <c r="C131" s="148"/>
      <c r="D131" s="148"/>
      <c r="E131" s="148"/>
      <c r="F131" s="157"/>
      <c r="G131" s="156"/>
      <c r="H131" s="156"/>
    </row>
    <row r="132" spans="1:10" x14ac:dyDescent="0.25">
      <c r="A132" s="147"/>
      <c r="B132" s="147"/>
      <c r="C132" s="148"/>
      <c r="D132" s="148"/>
      <c r="E132" s="148"/>
      <c r="F132" s="157"/>
      <c r="G132" s="156"/>
      <c r="H132" s="156"/>
    </row>
    <row r="133" spans="1:10" x14ac:dyDescent="0.25">
      <c r="A133" s="147"/>
      <c r="B133" s="147"/>
      <c r="C133" s="148"/>
      <c r="D133" s="148"/>
      <c r="E133" s="148"/>
      <c r="F133" s="157"/>
      <c r="G133" s="155"/>
      <c r="H133" s="155"/>
    </row>
    <row r="134" spans="1:10" x14ac:dyDescent="0.25">
      <c r="A134" s="147"/>
      <c r="B134" s="147"/>
      <c r="C134" s="148"/>
      <c r="D134" s="148"/>
      <c r="E134" s="148"/>
      <c r="F134" s="157"/>
      <c r="G134" s="155"/>
      <c r="H134" s="155"/>
    </row>
    <row r="135" spans="1:10" x14ac:dyDescent="0.25">
      <c r="A135" s="147"/>
      <c r="B135" s="147"/>
      <c r="C135" s="148"/>
      <c r="D135" s="148"/>
      <c r="E135" s="148"/>
      <c r="F135" s="157"/>
      <c r="G135" s="155"/>
      <c r="H135" s="155"/>
    </row>
    <row r="136" spans="1:10" x14ac:dyDescent="0.25">
      <c r="A136" s="147"/>
      <c r="B136" s="147"/>
      <c r="C136" s="148"/>
      <c r="D136" s="148"/>
      <c r="E136" s="148"/>
      <c r="F136" s="157"/>
      <c r="G136" s="155"/>
      <c r="H136" s="155"/>
    </row>
    <row r="137" spans="1:10" x14ac:dyDescent="0.25">
      <c r="A137" s="147"/>
      <c r="B137" s="147"/>
      <c r="C137" s="148"/>
      <c r="D137" s="148"/>
      <c r="E137" s="148"/>
      <c r="F137" s="157"/>
      <c r="G137" s="155"/>
      <c r="H137" s="155"/>
    </row>
    <row r="138" spans="1:10" x14ac:dyDescent="0.25">
      <c r="A138" s="147"/>
      <c r="B138" s="147"/>
      <c r="C138" s="148"/>
      <c r="D138" s="148"/>
      <c r="E138" s="148"/>
      <c r="F138" s="157"/>
      <c r="G138" s="155"/>
      <c r="H138" s="155"/>
    </row>
    <row r="139" spans="1:10" x14ac:dyDescent="0.25">
      <c r="A139" s="147"/>
      <c r="B139" s="147"/>
      <c r="C139" s="148"/>
      <c r="D139" s="148"/>
      <c r="E139" s="148"/>
      <c r="F139" s="157"/>
      <c r="G139" s="155"/>
      <c r="H139" s="155"/>
    </row>
    <row r="140" spans="1:10" x14ac:dyDescent="0.25">
      <c r="A140" s="147"/>
      <c r="B140" s="147"/>
      <c r="C140" s="148"/>
      <c r="D140" s="148"/>
      <c r="E140" s="148"/>
      <c r="F140" s="157"/>
      <c r="G140" s="155"/>
      <c r="H140" s="155"/>
    </row>
    <row r="141" spans="1:10" s="154" customFormat="1" x14ac:dyDescent="0.25">
      <c r="A141" s="147"/>
      <c r="B141" s="147"/>
      <c r="C141" s="148"/>
      <c r="D141" s="148"/>
      <c r="E141" s="148"/>
      <c r="F141" s="157"/>
      <c r="G141" s="155"/>
      <c r="H141" s="155"/>
      <c r="I141" s="54"/>
      <c r="J141" s="54"/>
    </row>
    <row r="142" spans="1:10" s="154" customFormat="1" x14ac:dyDescent="0.25">
      <c r="A142" s="147"/>
      <c r="B142" s="147"/>
      <c r="C142" s="148"/>
      <c r="D142" s="148"/>
      <c r="E142" s="148"/>
      <c r="F142" s="157"/>
      <c r="G142" s="155"/>
      <c r="H142" s="155"/>
      <c r="I142" s="54"/>
      <c r="J142" s="54"/>
    </row>
    <row r="143" spans="1:10" s="154" customFormat="1" x14ac:dyDescent="0.25">
      <c r="A143" s="147"/>
      <c r="B143" s="147"/>
      <c r="C143" s="148"/>
      <c r="D143" s="148"/>
      <c r="E143" s="148"/>
      <c r="F143" s="157"/>
      <c r="G143" s="155"/>
      <c r="H143" s="155"/>
      <c r="I143" s="54"/>
      <c r="J143" s="54"/>
    </row>
    <row r="144" spans="1:10" s="154" customFormat="1" x14ac:dyDescent="0.25">
      <c r="A144" s="147"/>
      <c r="B144" s="147"/>
      <c r="C144" s="148"/>
      <c r="D144" s="148"/>
      <c r="E144" s="148"/>
      <c r="F144" s="157"/>
      <c r="G144" s="155"/>
      <c r="H144" s="155"/>
      <c r="I144" s="54"/>
      <c r="J144" s="54"/>
    </row>
    <row r="145" spans="1:10" s="154" customFormat="1" x14ac:dyDescent="0.25">
      <c r="A145" s="147"/>
      <c r="B145" s="147"/>
      <c r="C145" s="148"/>
      <c r="D145" s="148"/>
      <c r="E145" s="148"/>
      <c r="F145" s="157"/>
      <c r="G145" s="155"/>
      <c r="H145" s="155"/>
      <c r="I145" s="54"/>
      <c r="J145" s="54"/>
    </row>
    <row r="146" spans="1:10" s="154" customFormat="1" x14ac:dyDescent="0.25">
      <c r="A146" s="147"/>
      <c r="B146" s="147"/>
      <c r="C146" s="148"/>
      <c r="D146" s="148"/>
      <c r="E146" s="148"/>
      <c r="F146" s="157"/>
      <c r="G146" s="155"/>
      <c r="H146" s="155"/>
      <c r="I146" s="54"/>
      <c r="J146" s="54"/>
    </row>
    <row r="147" spans="1:10" s="154" customFormat="1" x14ac:dyDescent="0.25">
      <c r="A147" s="147"/>
      <c r="B147" s="147"/>
      <c r="C147" s="148"/>
      <c r="D147" s="148"/>
      <c r="E147" s="148"/>
      <c r="F147" s="157"/>
      <c r="G147" s="155"/>
      <c r="H147" s="155"/>
      <c r="I147" s="54"/>
      <c r="J147" s="54"/>
    </row>
    <row r="148" spans="1:10" s="154" customFormat="1" x14ac:dyDescent="0.25">
      <c r="A148" s="147"/>
      <c r="B148" s="147"/>
      <c r="C148" s="148"/>
      <c r="D148" s="148"/>
      <c r="E148" s="148"/>
      <c r="F148" s="157"/>
      <c r="G148" s="155"/>
      <c r="H148" s="155"/>
      <c r="I148" s="54"/>
      <c r="J148" s="54"/>
    </row>
    <row r="149" spans="1:10" s="154" customFormat="1" x14ac:dyDescent="0.25">
      <c r="A149" s="147"/>
      <c r="B149" s="147"/>
      <c r="C149" s="148"/>
      <c r="D149" s="148"/>
      <c r="E149" s="148"/>
      <c r="F149" s="157"/>
      <c r="G149" s="155"/>
      <c r="H149" s="155"/>
      <c r="I149" s="54"/>
      <c r="J149" s="54"/>
    </row>
    <row r="150" spans="1:10" s="154" customFormat="1" x14ac:dyDescent="0.25">
      <c r="A150" s="147"/>
      <c r="B150" s="147"/>
      <c r="C150" s="148"/>
      <c r="D150" s="148"/>
      <c r="E150" s="148"/>
      <c r="F150" s="157"/>
      <c r="G150" s="155"/>
      <c r="H150" s="155"/>
      <c r="I150" s="54"/>
      <c r="J150" s="54"/>
    </row>
    <row r="151" spans="1:10" s="154" customFormat="1" x14ac:dyDescent="0.25">
      <c r="A151" s="147"/>
      <c r="B151" s="147"/>
      <c r="C151" s="148"/>
      <c r="D151" s="148"/>
      <c r="E151" s="148"/>
      <c r="F151" s="157"/>
      <c r="G151" s="155"/>
      <c r="H151" s="155"/>
      <c r="I151" s="54"/>
      <c r="J151" s="54"/>
    </row>
    <row r="152" spans="1:10" s="154" customFormat="1" x14ac:dyDescent="0.25">
      <c r="A152" s="147"/>
      <c r="B152" s="147"/>
      <c r="C152" s="148"/>
      <c r="D152" s="148"/>
      <c r="E152" s="148"/>
      <c r="F152" s="157"/>
      <c r="G152" s="155"/>
      <c r="H152" s="155"/>
      <c r="I152" s="54"/>
      <c r="J152" s="54"/>
    </row>
    <row r="153" spans="1:10" s="154" customFormat="1" x14ac:dyDescent="0.25">
      <c r="A153" s="147"/>
      <c r="B153" s="147"/>
      <c r="C153" s="148"/>
      <c r="D153" s="148"/>
      <c r="E153" s="148"/>
      <c r="F153" s="157"/>
      <c r="G153" s="155"/>
      <c r="H153" s="155"/>
      <c r="I153" s="54"/>
      <c r="J153" s="54"/>
    </row>
    <row r="154" spans="1:10" s="154" customFormat="1" x14ac:dyDescent="0.25">
      <c r="A154" s="147"/>
      <c r="B154" s="147"/>
      <c r="C154" s="148"/>
      <c r="D154" s="148"/>
      <c r="E154" s="148"/>
      <c r="F154" s="157"/>
      <c r="G154" s="155"/>
      <c r="H154" s="155"/>
      <c r="I154" s="54"/>
      <c r="J154" s="54"/>
    </row>
    <row r="155" spans="1:10" s="154" customFormat="1" x14ac:dyDescent="0.25">
      <c r="A155" s="147"/>
      <c r="B155" s="147"/>
      <c r="C155" s="148"/>
      <c r="D155" s="148"/>
      <c r="E155" s="148"/>
      <c r="F155" s="157"/>
      <c r="G155" s="155"/>
      <c r="H155" s="155"/>
      <c r="I155" s="54"/>
      <c r="J155" s="54"/>
    </row>
    <row r="156" spans="1:10" s="154" customFormat="1" x14ac:dyDescent="0.25">
      <c r="A156" s="147"/>
      <c r="B156" s="147"/>
      <c r="C156" s="148"/>
      <c r="D156" s="148"/>
      <c r="E156" s="148"/>
      <c r="F156" s="157"/>
      <c r="G156" s="155"/>
      <c r="H156" s="155"/>
      <c r="I156" s="54"/>
      <c r="J156" s="54"/>
    </row>
    <row r="157" spans="1:10" s="154" customFormat="1" x14ac:dyDescent="0.25">
      <c r="A157" s="147"/>
      <c r="B157" s="147"/>
      <c r="C157" s="148"/>
      <c r="D157" s="148"/>
      <c r="E157" s="148"/>
      <c r="F157" s="157"/>
      <c r="G157" s="155"/>
      <c r="H157" s="155"/>
      <c r="I157" s="54"/>
      <c r="J157" s="54"/>
    </row>
    <row r="158" spans="1:10" s="154" customFormat="1" x14ac:dyDescent="0.25">
      <c r="A158" s="147"/>
      <c r="B158" s="147"/>
      <c r="C158" s="148"/>
      <c r="D158" s="148"/>
      <c r="E158" s="148"/>
      <c r="F158" s="157"/>
      <c r="G158" s="155"/>
      <c r="H158" s="155"/>
      <c r="I158" s="54"/>
      <c r="J158" s="54"/>
    </row>
    <row r="159" spans="1:10" s="154" customFormat="1" x14ac:dyDescent="0.25">
      <c r="A159" s="147"/>
      <c r="B159" s="147"/>
      <c r="C159" s="148"/>
      <c r="D159" s="148"/>
      <c r="E159" s="148"/>
      <c r="F159" s="157"/>
      <c r="G159" s="155"/>
      <c r="H159" s="155"/>
      <c r="I159" s="54"/>
      <c r="J159" s="54"/>
    </row>
    <row r="160" spans="1:10" s="154" customFormat="1" x14ac:dyDescent="0.25">
      <c r="A160" s="147"/>
      <c r="B160" s="147"/>
      <c r="C160" s="148"/>
      <c r="D160" s="148"/>
      <c r="E160" s="148"/>
      <c r="F160" s="157"/>
      <c r="G160" s="155"/>
      <c r="H160" s="155"/>
      <c r="I160" s="54"/>
      <c r="J160" s="54"/>
    </row>
    <row r="161" spans="1:10" s="154" customFormat="1" x14ac:dyDescent="0.25">
      <c r="A161" s="147"/>
      <c r="B161" s="147"/>
      <c r="C161" s="148"/>
      <c r="D161" s="148"/>
      <c r="E161" s="148"/>
      <c r="F161" s="157"/>
      <c r="G161" s="155"/>
      <c r="H161" s="155"/>
      <c r="I161" s="54"/>
      <c r="J161" s="54"/>
    </row>
    <row r="162" spans="1:10" s="154" customFormat="1" x14ac:dyDescent="0.25">
      <c r="A162" s="147"/>
      <c r="B162" s="147"/>
      <c r="C162" s="148"/>
      <c r="D162" s="148"/>
      <c r="E162" s="148"/>
      <c r="F162" s="157"/>
      <c r="G162" s="155"/>
      <c r="H162" s="155"/>
      <c r="I162" s="54"/>
      <c r="J162" s="54"/>
    </row>
    <row r="163" spans="1:10" s="154" customFormat="1" x14ac:dyDescent="0.25">
      <c r="A163" s="147"/>
      <c r="B163" s="147"/>
      <c r="C163" s="148"/>
      <c r="D163" s="148"/>
      <c r="E163" s="148"/>
      <c r="F163" s="157"/>
      <c r="G163" s="155"/>
      <c r="H163" s="155"/>
      <c r="I163" s="54"/>
      <c r="J163" s="54"/>
    </row>
    <row r="164" spans="1:10" s="154" customFormat="1" x14ac:dyDescent="0.25">
      <c r="A164" s="147"/>
      <c r="B164" s="147"/>
      <c r="C164" s="148"/>
      <c r="D164" s="148"/>
      <c r="E164" s="148"/>
      <c r="F164" s="157"/>
      <c r="G164" s="155"/>
      <c r="H164" s="155"/>
      <c r="I164" s="54"/>
      <c r="J164" s="54"/>
    </row>
    <row r="165" spans="1:10" s="154" customFormat="1" x14ac:dyDescent="0.25">
      <c r="A165" s="147"/>
      <c r="B165" s="147"/>
      <c r="C165" s="148"/>
      <c r="D165" s="148"/>
      <c r="E165" s="148"/>
      <c r="F165" s="157"/>
      <c r="G165" s="155"/>
      <c r="H165" s="155"/>
      <c r="I165" s="54"/>
      <c r="J165" s="54"/>
    </row>
    <row r="166" spans="1:10" s="154" customFormat="1" x14ac:dyDescent="0.25">
      <c r="A166" s="153"/>
      <c r="B166" s="153"/>
      <c r="F166" s="54"/>
      <c r="G166" s="155"/>
      <c r="H166" s="155"/>
      <c r="I166" s="54"/>
      <c r="J166" s="54"/>
    </row>
    <row r="167" spans="1:10" s="154" customFormat="1" x14ac:dyDescent="0.25">
      <c r="A167" s="153"/>
      <c r="B167" s="153"/>
      <c r="F167" s="54"/>
      <c r="G167" s="155"/>
      <c r="H167" s="155"/>
      <c r="I167" s="54"/>
      <c r="J167" s="54"/>
    </row>
    <row r="168" spans="1:10" s="154" customFormat="1" x14ac:dyDescent="0.25">
      <c r="A168" s="153"/>
      <c r="B168" s="153"/>
      <c r="F168" s="54"/>
      <c r="G168" s="155"/>
      <c r="H168" s="155"/>
      <c r="I168" s="54"/>
      <c r="J168" s="54"/>
    </row>
    <row r="169" spans="1:10" s="154" customFormat="1" x14ac:dyDescent="0.25">
      <c r="A169" s="153"/>
      <c r="B169" s="153"/>
      <c r="F169" s="54"/>
      <c r="G169" s="155"/>
      <c r="H169" s="155"/>
      <c r="I169" s="54"/>
      <c r="J169" s="54"/>
    </row>
    <row r="170" spans="1:10" s="154" customFormat="1" x14ac:dyDescent="0.25">
      <c r="A170" s="153"/>
      <c r="B170" s="153"/>
      <c r="F170" s="54"/>
      <c r="G170" s="155"/>
      <c r="H170" s="155"/>
      <c r="I170" s="54"/>
      <c r="J170" s="54"/>
    </row>
    <row r="171" spans="1:10" s="154" customFormat="1" x14ac:dyDescent="0.25">
      <c r="A171" s="153"/>
      <c r="B171" s="153"/>
      <c r="F171" s="54"/>
      <c r="G171" s="155"/>
      <c r="H171" s="155"/>
      <c r="I171" s="54"/>
      <c r="J171" s="54"/>
    </row>
    <row r="172" spans="1:10" s="154" customFormat="1" x14ac:dyDescent="0.25">
      <c r="A172" s="153"/>
      <c r="B172" s="153"/>
      <c r="F172" s="54"/>
      <c r="G172" s="155"/>
      <c r="H172" s="155"/>
      <c r="I172" s="54"/>
      <c r="J172" s="54"/>
    </row>
    <row r="173" spans="1:10" s="154" customFormat="1" x14ac:dyDescent="0.25">
      <c r="A173" s="153"/>
      <c r="B173" s="153"/>
      <c r="F173" s="54"/>
      <c r="G173" s="155"/>
      <c r="H173" s="155"/>
      <c r="I173" s="54"/>
      <c r="J173" s="54"/>
    </row>
    <row r="174" spans="1:10" s="154" customFormat="1" x14ac:dyDescent="0.25">
      <c r="A174" s="153"/>
      <c r="B174" s="153"/>
      <c r="F174" s="54"/>
      <c r="G174" s="155"/>
      <c r="H174" s="155"/>
      <c r="I174" s="54"/>
      <c r="J174" s="54"/>
    </row>
    <row r="175" spans="1:10" s="154" customFormat="1" x14ac:dyDescent="0.25">
      <c r="A175" s="153"/>
      <c r="B175" s="153"/>
      <c r="F175" s="54"/>
      <c r="G175" s="155"/>
      <c r="H175" s="155"/>
      <c r="I175" s="54"/>
      <c r="J175" s="54"/>
    </row>
    <row r="176" spans="1:10" s="154" customFormat="1" x14ac:dyDescent="0.25">
      <c r="A176" s="153"/>
      <c r="B176" s="153"/>
      <c r="F176" s="54"/>
      <c r="G176" s="155"/>
      <c r="H176" s="155"/>
      <c r="I176" s="54"/>
      <c r="J176" s="54"/>
    </row>
    <row r="177" spans="1:10" s="154" customFormat="1" x14ac:dyDescent="0.25">
      <c r="A177" s="153"/>
      <c r="B177" s="153"/>
      <c r="F177" s="54"/>
      <c r="G177" s="155"/>
      <c r="H177" s="155"/>
      <c r="I177" s="54"/>
      <c r="J177" s="54"/>
    </row>
    <row r="178" spans="1:10" s="154" customFormat="1" x14ac:dyDescent="0.25">
      <c r="A178" s="153"/>
      <c r="B178" s="153"/>
      <c r="F178" s="54"/>
      <c r="G178" s="155"/>
      <c r="H178" s="155"/>
      <c r="I178" s="54"/>
      <c r="J178" s="54"/>
    </row>
    <row r="179" spans="1:10" s="154" customFormat="1" x14ac:dyDescent="0.25">
      <c r="A179" s="153"/>
      <c r="B179" s="153"/>
      <c r="F179" s="54"/>
      <c r="G179" s="155"/>
      <c r="H179" s="155"/>
      <c r="I179" s="54"/>
      <c r="J179" s="54"/>
    </row>
    <row r="180" spans="1:10" s="154" customFormat="1" x14ac:dyDescent="0.25">
      <c r="A180" s="153"/>
      <c r="B180" s="153"/>
      <c r="F180" s="54"/>
      <c r="G180" s="54"/>
      <c r="H180" s="54"/>
      <c r="I180" s="54"/>
      <c r="J180" s="54"/>
    </row>
    <row r="181" spans="1:10" s="154" customFormat="1" x14ac:dyDescent="0.25">
      <c r="A181" s="153"/>
      <c r="B181" s="153"/>
      <c r="F181" s="54"/>
      <c r="G181" s="54"/>
      <c r="H181" s="54"/>
      <c r="I181" s="54"/>
      <c r="J181" s="54"/>
    </row>
    <row r="182" spans="1:10" s="154" customFormat="1" x14ac:dyDescent="0.25">
      <c r="A182" s="153"/>
      <c r="B182" s="153"/>
      <c r="F182" s="54"/>
      <c r="G182" s="54"/>
      <c r="H182" s="54"/>
      <c r="I182" s="54"/>
      <c r="J182" s="54"/>
    </row>
    <row r="183" spans="1:10" s="154" customFormat="1" x14ac:dyDescent="0.25">
      <c r="A183" s="153"/>
      <c r="B183" s="153"/>
      <c r="F183" s="54"/>
      <c r="G183" s="54"/>
      <c r="H183" s="54"/>
      <c r="I183" s="54"/>
      <c r="J183" s="54"/>
    </row>
    <row r="184" spans="1:10" s="154" customFormat="1" x14ac:dyDescent="0.25">
      <c r="A184" s="153"/>
      <c r="B184" s="153"/>
      <c r="F184" s="54"/>
      <c r="G184" s="54"/>
      <c r="H184" s="54"/>
      <c r="I184" s="54"/>
      <c r="J184" s="54"/>
    </row>
    <row r="185" spans="1:10" s="154" customFormat="1" x14ac:dyDescent="0.25">
      <c r="A185" s="153"/>
      <c r="B185" s="153"/>
      <c r="F185" s="54"/>
      <c r="G185" s="54"/>
      <c r="H185" s="54"/>
      <c r="I185" s="54"/>
      <c r="J185" s="54"/>
    </row>
    <row r="186" spans="1:10" s="154" customFormat="1" x14ac:dyDescent="0.25">
      <c r="A186" s="153"/>
      <c r="B186" s="153"/>
      <c r="F186" s="54"/>
      <c r="G186" s="54"/>
      <c r="H186" s="54"/>
      <c r="I186" s="54"/>
      <c r="J186" s="54"/>
    </row>
    <row r="187" spans="1:10" s="154" customFormat="1" x14ac:dyDescent="0.25">
      <c r="A187" s="153"/>
      <c r="B187" s="153"/>
      <c r="F187" s="54"/>
      <c r="G187" s="54"/>
      <c r="H187" s="54"/>
      <c r="I187" s="54"/>
      <c r="J187" s="54"/>
    </row>
    <row r="188" spans="1:10" s="154" customFormat="1" x14ac:dyDescent="0.25">
      <c r="A188" s="153"/>
      <c r="B188" s="153"/>
      <c r="F188" s="54"/>
      <c r="G188" s="54"/>
      <c r="H188" s="54"/>
      <c r="I188" s="54"/>
      <c r="J188" s="54"/>
    </row>
    <row r="189" spans="1:10" s="154" customFormat="1" x14ac:dyDescent="0.25">
      <c r="A189" s="153"/>
      <c r="B189" s="153"/>
      <c r="F189" s="54"/>
      <c r="G189" s="54"/>
      <c r="H189" s="54"/>
      <c r="I189" s="54"/>
      <c r="J189" s="54"/>
    </row>
    <row r="190" spans="1:10" s="154" customFormat="1" x14ac:dyDescent="0.25">
      <c r="A190" s="153"/>
      <c r="B190" s="153"/>
      <c r="F190" s="54"/>
      <c r="G190" s="54"/>
      <c r="H190" s="54"/>
      <c r="I190" s="54"/>
      <c r="J190" s="54"/>
    </row>
    <row r="191" spans="1:10" s="154" customFormat="1" x14ac:dyDescent="0.25">
      <c r="A191" s="153"/>
      <c r="B191" s="153"/>
      <c r="F191" s="54"/>
      <c r="G191" s="54"/>
      <c r="H191" s="54"/>
      <c r="I191" s="54"/>
      <c r="J191" s="54"/>
    </row>
    <row r="192" spans="1:10" s="154" customFormat="1" x14ac:dyDescent="0.25">
      <c r="A192" s="153"/>
      <c r="B192" s="153"/>
      <c r="F192" s="54"/>
      <c r="G192" s="54"/>
      <c r="H192" s="54"/>
      <c r="I192" s="54"/>
      <c r="J192" s="54"/>
    </row>
    <row r="193" spans="1:10" s="154" customFormat="1" x14ac:dyDescent="0.25">
      <c r="A193" s="153"/>
      <c r="B193" s="153"/>
      <c r="F193" s="54"/>
      <c r="G193" s="54"/>
      <c r="H193" s="54"/>
      <c r="I193" s="54"/>
      <c r="J193" s="54"/>
    </row>
    <row r="194" spans="1:10" s="154" customFormat="1" x14ac:dyDescent="0.25">
      <c r="A194" s="153"/>
      <c r="B194" s="153"/>
      <c r="F194" s="54"/>
      <c r="G194" s="54"/>
      <c r="H194" s="54"/>
      <c r="I194" s="54"/>
      <c r="J194" s="54"/>
    </row>
    <row r="195" spans="1:10" s="154" customFormat="1" x14ac:dyDescent="0.25">
      <c r="A195" s="153"/>
      <c r="F195" s="54"/>
      <c r="G195" s="54"/>
      <c r="H195" s="54"/>
      <c r="I195" s="54"/>
      <c r="J195" s="54"/>
    </row>
    <row r="196" spans="1:10" s="154" customFormat="1" x14ac:dyDescent="0.25">
      <c r="A196" s="153"/>
      <c r="F196" s="54"/>
      <c r="G196" s="54"/>
      <c r="H196" s="54"/>
      <c r="I196" s="54"/>
      <c r="J196" s="54"/>
    </row>
    <row r="197" spans="1:10" s="154" customFormat="1" x14ac:dyDescent="0.25">
      <c r="A197" s="153"/>
      <c r="F197" s="54"/>
      <c r="G197" s="54"/>
      <c r="H197" s="54"/>
      <c r="I197" s="54"/>
      <c r="J197" s="54"/>
    </row>
    <row r="198" spans="1:10" s="154" customFormat="1" x14ac:dyDescent="0.25">
      <c r="A198" s="153"/>
      <c r="F198" s="54"/>
      <c r="G198" s="54"/>
      <c r="H198" s="54"/>
      <c r="I198" s="54"/>
      <c r="J198" s="54"/>
    </row>
    <row r="199" spans="1:10" s="154" customFormat="1" x14ac:dyDescent="0.25">
      <c r="A199" s="153"/>
      <c r="F199" s="54"/>
      <c r="G199" s="54"/>
      <c r="H199" s="54"/>
      <c r="I199" s="54"/>
      <c r="J199" s="54"/>
    </row>
    <row r="200" spans="1:10" s="154" customFormat="1" x14ac:dyDescent="0.25">
      <c r="A200" s="153"/>
      <c r="F200" s="54"/>
      <c r="G200" s="54"/>
      <c r="H200" s="54"/>
      <c r="I200" s="54"/>
      <c r="J200" s="54"/>
    </row>
    <row r="201" spans="1:10" s="154" customFormat="1" x14ac:dyDescent="0.25">
      <c r="A201" s="153"/>
      <c r="F201" s="54"/>
      <c r="G201" s="54"/>
      <c r="H201" s="54"/>
      <c r="I201" s="54"/>
      <c r="J201" s="54"/>
    </row>
    <row r="202" spans="1:10" s="154" customFormat="1" x14ac:dyDescent="0.25">
      <c r="A202" s="153"/>
      <c r="F202" s="54"/>
      <c r="G202" s="54"/>
      <c r="H202" s="54"/>
      <c r="I202" s="54"/>
      <c r="J202" s="54"/>
    </row>
    <row r="203" spans="1:10" s="154" customFormat="1" x14ac:dyDescent="0.25">
      <c r="A203" s="153"/>
      <c r="F203" s="54"/>
      <c r="G203" s="54"/>
      <c r="H203" s="54"/>
      <c r="I203" s="54"/>
      <c r="J203" s="54"/>
    </row>
    <row r="204" spans="1:10" s="154" customFormat="1" x14ac:dyDescent="0.25">
      <c r="A204" s="153"/>
      <c r="F204" s="54"/>
      <c r="G204" s="54"/>
      <c r="H204" s="54"/>
      <c r="I204" s="54"/>
      <c r="J204" s="54"/>
    </row>
    <row r="205" spans="1:10" s="154" customFormat="1" x14ac:dyDescent="0.25">
      <c r="A205" s="153"/>
      <c r="F205" s="54"/>
      <c r="G205" s="54"/>
      <c r="H205" s="54"/>
      <c r="I205" s="54"/>
      <c r="J205" s="54"/>
    </row>
    <row r="206" spans="1:10" s="154" customFormat="1" x14ac:dyDescent="0.25">
      <c r="A206" s="153"/>
      <c r="F206" s="54"/>
      <c r="G206" s="54"/>
      <c r="H206" s="54"/>
      <c r="I206" s="54"/>
      <c r="J206" s="54"/>
    </row>
    <row r="207" spans="1:10" s="154" customFormat="1" x14ac:dyDescent="0.25">
      <c r="A207" s="153"/>
      <c r="F207" s="54"/>
      <c r="G207" s="54"/>
      <c r="H207" s="54"/>
      <c r="I207" s="54"/>
      <c r="J207" s="54"/>
    </row>
    <row r="208" spans="1:10" s="154" customFormat="1" x14ac:dyDescent="0.25">
      <c r="A208" s="153"/>
      <c r="F208" s="54"/>
      <c r="G208" s="54"/>
      <c r="H208" s="54"/>
      <c r="I208" s="54"/>
      <c r="J208" s="54"/>
    </row>
    <row r="209" spans="1:10" s="154" customFormat="1" x14ac:dyDescent="0.25">
      <c r="A209" s="153"/>
      <c r="F209" s="54"/>
      <c r="G209" s="54"/>
      <c r="H209" s="54"/>
      <c r="I209" s="54"/>
      <c r="J209" s="54"/>
    </row>
    <row r="210" spans="1:10" s="154" customFormat="1" x14ac:dyDescent="0.25">
      <c r="A210" s="153"/>
      <c r="F210" s="54"/>
      <c r="G210" s="54"/>
      <c r="H210" s="54"/>
      <c r="I210" s="54"/>
      <c r="J210" s="54"/>
    </row>
    <row r="211" spans="1:10" s="154" customFormat="1" x14ac:dyDescent="0.25">
      <c r="A211" s="153"/>
      <c r="F211" s="54"/>
      <c r="G211" s="54"/>
      <c r="H211" s="54"/>
      <c r="I211" s="54"/>
      <c r="J211" s="54"/>
    </row>
    <row r="212" spans="1:10" s="154" customFormat="1" x14ac:dyDescent="0.25">
      <c r="A212" s="153"/>
      <c r="F212" s="54"/>
      <c r="G212" s="54"/>
      <c r="H212" s="54"/>
      <c r="I212" s="54"/>
      <c r="J212" s="54"/>
    </row>
    <row r="213" spans="1:10" s="154" customFormat="1" x14ac:dyDescent="0.25">
      <c r="A213" s="153"/>
      <c r="F213" s="54"/>
      <c r="G213" s="54"/>
      <c r="H213" s="54"/>
      <c r="I213" s="54"/>
      <c r="J213" s="54"/>
    </row>
    <row r="214" spans="1:10" s="154" customFormat="1" x14ac:dyDescent="0.25">
      <c r="A214" s="153"/>
      <c r="F214" s="54"/>
      <c r="G214" s="54"/>
      <c r="H214" s="54"/>
      <c r="I214" s="54"/>
      <c r="J214" s="54"/>
    </row>
    <row r="215" spans="1:10" s="154" customFormat="1" x14ac:dyDescent="0.25">
      <c r="A215" s="153"/>
      <c r="F215" s="54"/>
      <c r="G215" s="54"/>
      <c r="H215" s="54"/>
      <c r="I215" s="54"/>
      <c r="J215" s="54"/>
    </row>
    <row r="216" spans="1:10" s="154" customFormat="1" x14ac:dyDescent="0.25">
      <c r="A216" s="153"/>
      <c r="F216" s="54"/>
      <c r="G216" s="54"/>
      <c r="H216" s="54"/>
      <c r="I216" s="54"/>
      <c r="J216" s="54"/>
    </row>
    <row r="217" spans="1:10" s="154" customFormat="1" x14ac:dyDescent="0.25">
      <c r="A217" s="153"/>
      <c r="F217" s="54"/>
      <c r="G217" s="54"/>
      <c r="H217" s="54"/>
      <c r="I217" s="54"/>
      <c r="J217" s="54"/>
    </row>
    <row r="218" spans="1:10" s="154" customFormat="1" x14ac:dyDescent="0.25">
      <c r="A218" s="153"/>
      <c r="F218" s="54"/>
      <c r="G218" s="54"/>
      <c r="H218" s="54"/>
      <c r="I218" s="54"/>
      <c r="J218" s="54"/>
    </row>
    <row r="219" spans="1:10" s="154" customFormat="1" x14ac:dyDescent="0.25">
      <c r="A219" s="153"/>
      <c r="F219" s="54"/>
      <c r="G219" s="54"/>
      <c r="H219" s="54"/>
      <c r="I219" s="54"/>
      <c r="J219" s="54"/>
    </row>
    <row r="220" spans="1:10" s="154" customFormat="1" x14ac:dyDescent="0.25">
      <c r="A220" s="153"/>
      <c r="F220" s="54"/>
      <c r="G220" s="54"/>
      <c r="H220" s="54"/>
      <c r="I220" s="54"/>
      <c r="J220" s="54"/>
    </row>
    <row r="221" spans="1:10" s="154" customFormat="1" x14ac:dyDescent="0.25">
      <c r="A221" s="153"/>
      <c r="F221" s="54"/>
      <c r="G221" s="54"/>
      <c r="H221" s="54"/>
      <c r="I221" s="54"/>
      <c r="J221" s="54"/>
    </row>
    <row r="222" spans="1:10" s="154" customFormat="1" x14ac:dyDescent="0.25">
      <c r="A222" s="153"/>
      <c r="F222" s="54"/>
      <c r="G222" s="54"/>
      <c r="H222" s="54"/>
      <c r="I222" s="54"/>
      <c r="J222" s="54"/>
    </row>
    <row r="223" spans="1:10" s="154" customFormat="1" x14ac:dyDescent="0.25">
      <c r="A223" s="153"/>
      <c r="F223" s="54"/>
      <c r="G223" s="54"/>
      <c r="H223" s="54"/>
      <c r="I223" s="54"/>
      <c r="J223" s="54"/>
    </row>
    <row r="224" spans="1:10" s="154" customFormat="1" x14ac:dyDescent="0.25">
      <c r="A224" s="153"/>
      <c r="F224" s="54"/>
      <c r="G224" s="54"/>
      <c r="H224" s="54"/>
      <c r="I224" s="54"/>
      <c r="J224" s="54"/>
    </row>
    <row r="225" spans="1:10" s="154" customFormat="1" x14ac:dyDescent="0.25">
      <c r="A225" s="153"/>
      <c r="F225" s="54"/>
      <c r="G225" s="54"/>
      <c r="H225" s="54"/>
      <c r="I225" s="54"/>
      <c r="J225" s="54"/>
    </row>
    <row r="226" spans="1:10" s="154" customFormat="1" x14ac:dyDescent="0.25">
      <c r="A226" s="153"/>
      <c r="F226" s="54"/>
      <c r="G226" s="54"/>
      <c r="H226" s="54"/>
      <c r="I226" s="54"/>
      <c r="J226" s="54"/>
    </row>
    <row r="227" spans="1:10" s="154" customFormat="1" x14ac:dyDescent="0.25">
      <c r="A227" s="153"/>
      <c r="F227" s="54"/>
      <c r="G227" s="54"/>
      <c r="H227" s="54"/>
      <c r="I227" s="54"/>
      <c r="J227" s="54"/>
    </row>
    <row r="228" spans="1:10" s="154" customFormat="1" x14ac:dyDescent="0.25">
      <c r="A228" s="153"/>
      <c r="F228" s="54"/>
      <c r="G228" s="54"/>
      <c r="H228" s="54"/>
      <c r="I228" s="54"/>
      <c r="J228" s="54"/>
    </row>
    <row r="229" spans="1:10" s="154" customFormat="1" x14ac:dyDescent="0.25">
      <c r="A229" s="153"/>
      <c r="F229" s="54"/>
      <c r="G229" s="54"/>
      <c r="H229" s="54"/>
      <c r="I229" s="54"/>
      <c r="J229" s="54"/>
    </row>
    <row r="230" spans="1:10" s="154" customFormat="1" x14ac:dyDescent="0.25">
      <c r="A230" s="153"/>
      <c r="F230" s="54"/>
      <c r="G230" s="54"/>
      <c r="H230" s="54"/>
      <c r="I230" s="54"/>
      <c r="J230" s="54"/>
    </row>
    <row r="231" spans="1:10" s="154" customFormat="1" x14ac:dyDescent="0.25">
      <c r="A231" s="153"/>
      <c r="F231" s="54"/>
      <c r="G231" s="54"/>
      <c r="H231" s="54"/>
      <c r="I231" s="54"/>
      <c r="J231" s="54"/>
    </row>
    <row r="232" spans="1:10" s="154" customFormat="1" x14ac:dyDescent="0.25">
      <c r="A232" s="153"/>
      <c r="F232" s="54"/>
      <c r="G232" s="54"/>
      <c r="H232" s="54"/>
      <c r="I232" s="54"/>
      <c r="J232" s="54"/>
    </row>
    <row r="233" spans="1:10" s="154" customFormat="1" x14ac:dyDescent="0.25">
      <c r="A233" s="153"/>
      <c r="F233" s="54"/>
      <c r="G233" s="54"/>
      <c r="H233" s="54"/>
      <c r="I233" s="54"/>
      <c r="J233" s="54"/>
    </row>
    <row r="234" spans="1:10" s="154" customFormat="1" x14ac:dyDescent="0.25">
      <c r="A234" s="153"/>
      <c r="F234" s="54"/>
      <c r="G234" s="54"/>
      <c r="H234" s="54"/>
      <c r="I234" s="54"/>
      <c r="J234" s="54"/>
    </row>
    <row r="235" spans="1:10" s="154" customFormat="1" x14ac:dyDescent="0.25">
      <c r="A235" s="153"/>
      <c r="F235" s="54"/>
      <c r="G235" s="54"/>
      <c r="H235" s="54"/>
      <c r="I235" s="54"/>
      <c r="J235" s="54"/>
    </row>
    <row r="236" spans="1:10" s="154" customFormat="1" x14ac:dyDescent="0.25">
      <c r="A236" s="153"/>
      <c r="F236" s="54"/>
      <c r="G236" s="54"/>
      <c r="H236" s="54"/>
      <c r="I236" s="54"/>
      <c r="J236" s="54"/>
    </row>
    <row r="237" spans="1:10" s="154" customFormat="1" x14ac:dyDescent="0.25">
      <c r="A237" s="153"/>
      <c r="F237" s="54"/>
      <c r="G237" s="54"/>
      <c r="H237" s="54"/>
      <c r="I237" s="54"/>
      <c r="J237" s="54"/>
    </row>
    <row r="238" spans="1:10" s="154" customFormat="1" x14ac:dyDescent="0.25">
      <c r="A238" s="153"/>
      <c r="F238" s="54"/>
      <c r="G238" s="54"/>
      <c r="H238" s="54"/>
      <c r="I238" s="54"/>
      <c r="J238" s="54"/>
    </row>
    <row r="239" spans="1:10" s="154" customFormat="1" x14ac:dyDescent="0.25">
      <c r="A239" s="153"/>
      <c r="F239" s="54"/>
      <c r="G239" s="54"/>
      <c r="H239" s="54"/>
      <c r="I239" s="54"/>
      <c r="J239" s="54"/>
    </row>
    <row r="240" spans="1:10" s="154" customFormat="1" x14ac:dyDescent="0.25">
      <c r="A240" s="153"/>
      <c r="F240" s="54"/>
      <c r="G240" s="54"/>
      <c r="H240" s="54"/>
      <c r="I240" s="54"/>
      <c r="J240" s="54"/>
    </row>
    <row r="241" spans="1:10" s="154" customFormat="1" x14ac:dyDescent="0.25">
      <c r="A241" s="153"/>
      <c r="F241" s="54"/>
      <c r="G241" s="54"/>
      <c r="H241" s="54"/>
      <c r="I241" s="54"/>
      <c r="J241" s="54"/>
    </row>
    <row r="242" spans="1:10" s="154" customFormat="1" x14ac:dyDescent="0.25">
      <c r="A242" s="153"/>
      <c r="F242" s="54"/>
      <c r="G242" s="54"/>
      <c r="H242" s="54"/>
      <c r="I242" s="54"/>
      <c r="J242" s="54"/>
    </row>
    <row r="243" spans="1:10" s="154" customFormat="1" x14ac:dyDescent="0.25">
      <c r="A243" s="153"/>
      <c r="F243" s="54"/>
      <c r="G243" s="54"/>
      <c r="H243" s="54"/>
      <c r="I243" s="54"/>
      <c r="J243" s="54"/>
    </row>
    <row r="244" spans="1:10" s="154" customFormat="1" x14ac:dyDescent="0.25">
      <c r="A244" s="153"/>
      <c r="F244" s="54"/>
      <c r="G244" s="54"/>
      <c r="H244" s="54"/>
      <c r="I244" s="54"/>
      <c r="J244" s="54"/>
    </row>
    <row r="245" spans="1:10" s="154" customFormat="1" x14ac:dyDescent="0.25">
      <c r="A245" s="153"/>
      <c r="F245" s="54"/>
      <c r="G245" s="54"/>
      <c r="H245" s="54"/>
      <c r="I245" s="54"/>
      <c r="J245" s="54"/>
    </row>
    <row r="246" spans="1:10" s="154" customFormat="1" x14ac:dyDescent="0.25">
      <c r="A246" s="153"/>
      <c r="F246" s="54"/>
      <c r="G246" s="54"/>
      <c r="H246" s="54"/>
      <c r="I246" s="54"/>
      <c r="J246" s="54"/>
    </row>
    <row r="247" spans="1:10" s="154" customFormat="1" x14ac:dyDescent="0.25">
      <c r="A247" s="153"/>
      <c r="F247" s="54"/>
      <c r="G247" s="54"/>
      <c r="H247" s="54"/>
      <c r="I247" s="54"/>
      <c r="J247" s="54"/>
    </row>
    <row r="248" spans="1:10" s="154" customFormat="1" x14ac:dyDescent="0.25">
      <c r="A248" s="153"/>
      <c r="F248" s="54"/>
      <c r="G248" s="54"/>
      <c r="H248" s="54"/>
      <c r="I248" s="54"/>
      <c r="J248" s="54"/>
    </row>
    <row r="249" spans="1:10" s="154" customFormat="1" x14ac:dyDescent="0.25">
      <c r="A249" s="153"/>
      <c r="F249" s="54"/>
      <c r="G249" s="54"/>
      <c r="H249" s="54"/>
      <c r="I249" s="54"/>
      <c r="J249" s="54"/>
    </row>
    <row r="250" spans="1:10" s="154" customFormat="1" x14ac:dyDescent="0.25">
      <c r="A250" s="153"/>
      <c r="F250" s="54"/>
      <c r="G250" s="54"/>
      <c r="H250" s="54"/>
      <c r="I250" s="54"/>
      <c r="J250" s="54"/>
    </row>
    <row r="251" spans="1:10" s="154" customFormat="1" x14ac:dyDescent="0.25">
      <c r="A251" s="153"/>
      <c r="F251" s="54"/>
      <c r="G251" s="54"/>
      <c r="H251" s="54"/>
      <c r="I251" s="54"/>
      <c r="J251" s="54"/>
    </row>
    <row r="252" spans="1:10" s="154" customFormat="1" x14ac:dyDescent="0.25">
      <c r="A252" s="153"/>
      <c r="F252" s="54"/>
      <c r="G252" s="54"/>
      <c r="H252" s="54"/>
      <c r="I252" s="54"/>
      <c r="J252" s="54"/>
    </row>
    <row r="253" spans="1:10" s="154" customFormat="1" x14ac:dyDescent="0.25">
      <c r="A253" s="153"/>
      <c r="F253" s="54"/>
      <c r="G253" s="54"/>
      <c r="H253" s="54"/>
      <c r="I253" s="54"/>
      <c r="J253" s="54"/>
    </row>
    <row r="254" spans="1:10" s="154" customFormat="1" x14ac:dyDescent="0.25">
      <c r="A254" s="153"/>
      <c r="F254" s="54"/>
      <c r="G254" s="54"/>
      <c r="H254" s="54"/>
      <c r="I254" s="54"/>
      <c r="J254" s="54"/>
    </row>
    <row r="255" spans="1:10" s="154" customFormat="1" x14ac:dyDescent="0.25">
      <c r="A255" s="153"/>
      <c r="F255" s="54"/>
      <c r="G255" s="54"/>
      <c r="H255" s="54"/>
      <c r="I255" s="54"/>
      <c r="J255" s="54"/>
    </row>
    <row r="256" spans="1:10" s="154" customFormat="1" x14ac:dyDescent="0.25">
      <c r="A256" s="153"/>
      <c r="F256" s="54"/>
      <c r="G256" s="54"/>
      <c r="H256" s="54"/>
      <c r="I256" s="54"/>
      <c r="J256" s="54"/>
    </row>
    <row r="257" spans="1:10" s="154" customFormat="1" x14ac:dyDescent="0.25">
      <c r="A257" s="153"/>
      <c r="F257" s="54"/>
      <c r="G257" s="54"/>
      <c r="H257" s="54"/>
      <c r="I257" s="54"/>
      <c r="J257" s="54"/>
    </row>
    <row r="258" spans="1:10" s="154" customFormat="1" x14ac:dyDescent="0.25">
      <c r="A258" s="153"/>
      <c r="F258" s="54"/>
      <c r="G258" s="54"/>
      <c r="H258" s="54"/>
      <c r="I258" s="54"/>
      <c r="J258" s="54"/>
    </row>
    <row r="259" spans="1:10" s="154" customFormat="1" x14ac:dyDescent="0.25">
      <c r="A259" s="153"/>
      <c r="F259" s="54"/>
      <c r="G259" s="54"/>
      <c r="H259" s="54"/>
      <c r="I259" s="54"/>
      <c r="J259" s="54"/>
    </row>
    <row r="260" spans="1:10" s="154" customFormat="1" x14ac:dyDescent="0.25">
      <c r="A260" s="153"/>
      <c r="F260" s="54"/>
      <c r="G260" s="54"/>
      <c r="H260" s="54"/>
      <c r="I260" s="54"/>
      <c r="J260" s="54"/>
    </row>
    <row r="261" spans="1:10" s="154" customFormat="1" x14ac:dyDescent="0.25">
      <c r="A261" s="153"/>
      <c r="F261" s="54"/>
      <c r="G261" s="54"/>
      <c r="H261" s="54"/>
      <c r="I261" s="54"/>
      <c r="J261" s="54"/>
    </row>
    <row r="262" spans="1:10" s="154" customFormat="1" x14ac:dyDescent="0.25">
      <c r="A262" s="153"/>
      <c r="F262" s="54"/>
      <c r="G262" s="54"/>
      <c r="H262" s="54"/>
      <c r="I262" s="54"/>
      <c r="J262" s="54"/>
    </row>
    <row r="263" spans="1:10" s="154" customFormat="1" x14ac:dyDescent="0.25">
      <c r="A263" s="153"/>
      <c r="F263" s="54"/>
      <c r="G263" s="54"/>
      <c r="H263" s="54"/>
      <c r="I263" s="54"/>
      <c r="J263" s="54"/>
    </row>
    <row r="264" spans="1:10" s="154" customFormat="1" x14ac:dyDescent="0.25">
      <c r="A264" s="153"/>
      <c r="F264" s="54"/>
      <c r="G264" s="54"/>
      <c r="H264" s="54"/>
      <c r="I264" s="54"/>
      <c r="J264" s="54"/>
    </row>
    <row r="265" spans="1:10" s="154" customFormat="1" x14ac:dyDescent="0.25">
      <c r="A265" s="153"/>
      <c r="F265" s="54"/>
      <c r="G265" s="54"/>
      <c r="H265" s="54"/>
      <c r="I265" s="54"/>
      <c r="J265" s="54"/>
    </row>
    <row r="266" spans="1:10" s="154" customFormat="1" x14ac:dyDescent="0.25">
      <c r="A266" s="153"/>
      <c r="F266" s="54"/>
      <c r="G266" s="54"/>
      <c r="H266" s="54"/>
      <c r="I266" s="54"/>
      <c r="J266" s="54"/>
    </row>
    <row r="267" spans="1:10" s="154" customFormat="1" x14ac:dyDescent="0.25">
      <c r="A267" s="153"/>
      <c r="F267" s="54"/>
      <c r="G267" s="54"/>
      <c r="H267" s="54"/>
      <c r="I267" s="54"/>
      <c r="J267" s="54"/>
    </row>
    <row r="268" spans="1:10" s="154" customFormat="1" x14ac:dyDescent="0.25">
      <c r="A268" s="153"/>
      <c r="F268" s="54"/>
      <c r="G268" s="54"/>
      <c r="H268" s="54"/>
      <c r="I268" s="54"/>
      <c r="J268" s="54"/>
    </row>
    <row r="269" spans="1:10" s="154" customFormat="1" x14ac:dyDescent="0.25">
      <c r="A269" s="153"/>
      <c r="F269" s="54"/>
      <c r="G269" s="54"/>
      <c r="H269" s="54"/>
      <c r="I269" s="54"/>
      <c r="J269" s="54"/>
    </row>
    <row r="270" spans="1:10" s="154" customFormat="1" x14ac:dyDescent="0.25">
      <c r="A270" s="153"/>
      <c r="F270" s="54"/>
      <c r="G270" s="54"/>
      <c r="H270" s="54"/>
      <c r="I270" s="54"/>
      <c r="J270" s="54"/>
    </row>
    <row r="271" spans="1:10" s="154" customFormat="1" x14ac:dyDescent="0.25">
      <c r="A271" s="153"/>
      <c r="F271" s="54"/>
      <c r="G271" s="54"/>
      <c r="H271" s="54"/>
      <c r="I271" s="54"/>
      <c r="J271" s="54"/>
    </row>
    <row r="272" spans="1:10" s="154" customFormat="1" x14ac:dyDescent="0.25">
      <c r="A272" s="153"/>
      <c r="F272" s="54"/>
      <c r="G272" s="54"/>
      <c r="H272" s="54"/>
      <c r="I272" s="54"/>
      <c r="J272" s="54"/>
    </row>
    <row r="273" spans="1:10" s="154" customFormat="1" x14ac:dyDescent="0.25">
      <c r="A273" s="153"/>
      <c r="F273" s="54"/>
      <c r="G273" s="54"/>
      <c r="H273" s="54"/>
      <c r="I273" s="54"/>
      <c r="J273" s="54"/>
    </row>
    <row r="274" spans="1:10" s="154" customFormat="1" x14ac:dyDescent="0.25">
      <c r="A274" s="153"/>
      <c r="F274" s="54"/>
      <c r="G274" s="54"/>
      <c r="H274" s="54"/>
      <c r="I274" s="54"/>
      <c r="J274" s="54"/>
    </row>
    <row r="275" spans="1:10" s="154" customFormat="1" x14ac:dyDescent="0.25">
      <c r="A275" s="153"/>
      <c r="F275" s="54"/>
      <c r="G275" s="54"/>
      <c r="H275" s="54"/>
      <c r="I275" s="54"/>
      <c r="J275" s="54"/>
    </row>
    <row r="276" spans="1:10" s="154" customFormat="1" x14ac:dyDescent="0.25">
      <c r="A276" s="153"/>
      <c r="F276" s="54"/>
      <c r="G276" s="54"/>
      <c r="H276" s="54"/>
      <c r="I276" s="54"/>
      <c r="J276" s="54"/>
    </row>
    <row r="277" spans="1:10" s="154" customFormat="1" x14ac:dyDescent="0.25">
      <c r="A277" s="153"/>
      <c r="F277" s="54"/>
      <c r="G277" s="54"/>
      <c r="H277" s="54"/>
      <c r="I277" s="54"/>
      <c r="J277" s="54"/>
    </row>
    <row r="278" spans="1:10" s="154" customFormat="1" x14ac:dyDescent="0.25">
      <c r="A278" s="153"/>
      <c r="F278" s="54"/>
      <c r="G278" s="54"/>
      <c r="H278" s="54"/>
      <c r="I278" s="54"/>
      <c r="J278" s="54"/>
    </row>
    <row r="279" spans="1:10" s="154" customFormat="1" x14ac:dyDescent="0.25">
      <c r="A279" s="153"/>
      <c r="F279" s="54"/>
      <c r="G279" s="54"/>
      <c r="H279" s="54"/>
      <c r="I279" s="54"/>
      <c r="J279" s="54"/>
    </row>
    <row r="280" spans="1:10" s="154" customFormat="1" x14ac:dyDescent="0.25">
      <c r="A280" s="153"/>
      <c r="F280" s="54"/>
      <c r="G280" s="54"/>
      <c r="H280" s="54"/>
      <c r="I280" s="54"/>
      <c r="J280" s="54"/>
    </row>
    <row r="281" spans="1:10" s="154" customFormat="1" x14ac:dyDescent="0.25">
      <c r="A281" s="153"/>
      <c r="F281" s="54"/>
      <c r="G281" s="54"/>
      <c r="H281" s="54"/>
      <c r="I281" s="54"/>
      <c r="J281" s="54"/>
    </row>
    <row r="282" spans="1:10" s="154" customFormat="1" x14ac:dyDescent="0.25">
      <c r="A282" s="153"/>
      <c r="F282" s="54"/>
      <c r="G282" s="54"/>
      <c r="H282" s="54"/>
      <c r="I282" s="54"/>
      <c r="J282" s="54"/>
    </row>
    <row r="283" spans="1:10" s="154" customFormat="1" x14ac:dyDescent="0.25">
      <c r="A283" s="153"/>
      <c r="F283" s="54"/>
      <c r="G283" s="54"/>
      <c r="H283" s="54"/>
      <c r="I283" s="54"/>
      <c r="J283" s="54"/>
    </row>
    <row r="284" spans="1:10" s="154" customFormat="1" x14ac:dyDescent="0.25">
      <c r="A284" s="153"/>
      <c r="F284" s="54"/>
      <c r="G284" s="54"/>
      <c r="H284" s="54"/>
      <c r="I284" s="54"/>
      <c r="J284" s="54"/>
    </row>
    <row r="285" spans="1:10" s="154" customFormat="1" x14ac:dyDescent="0.25">
      <c r="A285" s="153"/>
      <c r="F285" s="54"/>
      <c r="G285" s="54"/>
      <c r="H285" s="54"/>
      <c r="I285" s="54"/>
      <c r="J285" s="54"/>
    </row>
    <row r="286" spans="1:10" s="154" customFormat="1" x14ac:dyDescent="0.25">
      <c r="A286" s="153"/>
      <c r="F286" s="54"/>
      <c r="G286" s="54"/>
      <c r="H286" s="54"/>
      <c r="I286" s="54"/>
      <c r="J286" s="54"/>
    </row>
    <row r="287" spans="1:10" s="154" customFormat="1" x14ac:dyDescent="0.25">
      <c r="A287" s="153"/>
      <c r="F287" s="54"/>
      <c r="G287" s="54"/>
      <c r="H287" s="54"/>
      <c r="I287" s="54"/>
      <c r="J287" s="54"/>
    </row>
  </sheetData>
  <mergeCells count="16">
    <mergeCell ref="B95:F95"/>
    <mergeCell ref="B104:F104"/>
    <mergeCell ref="A106:F106"/>
    <mergeCell ref="B116:F116"/>
    <mergeCell ref="E8:F8"/>
    <mergeCell ref="B33:F33"/>
    <mergeCell ref="E54:F54"/>
    <mergeCell ref="B83:F83"/>
    <mergeCell ref="A85:F85"/>
    <mergeCell ref="B90:F90"/>
    <mergeCell ref="A1:H2"/>
    <mergeCell ref="I1:J2"/>
    <mergeCell ref="A4:F5"/>
    <mergeCell ref="G4:G5"/>
    <mergeCell ref="H4:H5"/>
    <mergeCell ref="I4:J4"/>
  </mergeCells>
  <printOptions horizontalCentered="1"/>
  <pageMargins left="0.98425196850393704" right="0.98425196850393704" top="0.98425196850393704" bottom="0.98425196850393704" header="0.19685039370078741" footer="0.19685039370078741"/>
  <pageSetup paperSize="9" scale="50" fitToHeight="3" orientation="portrait" r:id="rId1"/>
  <headerFooter alignWithMargins="0">
    <oddFooter>&amp;C&amp;"Arial,Grassetto"&amp;12Conto Economico 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8</vt:i4>
      </vt:variant>
    </vt:vector>
  </HeadingPairs>
  <TitlesOfParts>
    <vt:vector size="10" baseType="lpstr">
      <vt:lpstr>Modello CE</vt:lpstr>
      <vt:lpstr>Schema 118</vt:lpstr>
      <vt:lpstr>'Modello CE'!Area_stampa</vt:lpstr>
      <vt:lpstr>'Schema 118'!Area_stampa</vt:lpstr>
      <vt:lpstr>'Modello CE'!Print_Area</vt:lpstr>
      <vt:lpstr>'Schema 118'!Print_Area</vt:lpstr>
      <vt:lpstr>'Modello CE'!Print_Titles</vt:lpstr>
      <vt:lpstr>'Schema 118'!Print_Titles</vt:lpstr>
      <vt:lpstr>'Modello CE'!Titoli_stampa</vt:lpstr>
      <vt:lpstr>'Schema 118'!Titoli_stampa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Labanti Roberto</dc:creator>
  <cp:lastModifiedBy>Giacomo Pagoto</cp:lastModifiedBy>
  <dcterms:created xsi:type="dcterms:W3CDTF">2021-11-09T15:49:38Z</dcterms:created>
  <dcterms:modified xsi:type="dcterms:W3CDTF">2021-11-16T07:16:35Z</dcterms:modified>
</cp:coreProperties>
</file>